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41" windowWidth="9720" windowHeight="7320" firstSheet="8" activeTab="12"/>
  </bookViews>
  <sheets>
    <sheet name="январь" sheetId="1" r:id="rId1"/>
    <sheet name="январь(исправл.вариант)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(на 25.12.2011)" sheetId="13" r:id="rId13"/>
    <sheet name="расч.группы" sheetId="14" r:id="rId14"/>
  </sheets>
  <definedNames>
    <definedName name="_xlnm.Print_Area" localSheetId="8">'август'!$A$1:$G$52</definedName>
    <definedName name="_xlnm.Print_Area" localSheetId="7">'июль'!$A$1:$G$52</definedName>
    <definedName name="_xlnm.Print_Area" localSheetId="6">'июнь'!$A$1:$G$52</definedName>
    <definedName name="_xlnm.Print_Area" localSheetId="5">'май'!$A$1:$G$62</definedName>
    <definedName name="_xlnm.Print_Area" localSheetId="11">'ноябрь'!$A$1:$G$52</definedName>
    <definedName name="_xlnm.Print_Area" localSheetId="10">'октябрь'!$A$1:$G$53</definedName>
    <definedName name="_xlnm.Print_Area" localSheetId="13">'расч.группы'!$A$1:$H$52</definedName>
    <definedName name="_xlnm.Print_Area" localSheetId="9">'сентябрь'!$A$1:$G$52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<sst xmlns="http://schemas.openxmlformats.org/spreadsheetml/2006/main" count="807" uniqueCount="79">
  <si>
    <t>№ п.п.</t>
  </si>
  <si>
    <t>Образовательное учреждение</t>
  </si>
  <si>
    <t>ФОТ учреждения</t>
  </si>
  <si>
    <t>Авсюнинская</t>
  </si>
  <si>
    <t>Савостьяновская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</si>
  <si>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</si>
  <si>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</si>
  <si>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</si>
  <si>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</si>
  <si>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</si>
  <si>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Войново-Горская</t>
  </si>
  <si>
    <t>Горская</t>
  </si>
  <si>
    <t>Заволенская</t>
  </si>
  <si>
    <t>Мисцевская № 1</t>
  </si>
  <si>
    <t>Мисцевская № 2</t>
  </si>
  <si>
    <t>Ново-Снопковская</t>
  </si>
  <si>
    <t>Юркинская</t>
  </si>
  <si>
    <t>Итого основн.шк.сельск.</t>
  </si>
  <si>
    <t>Средние школы сельск.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</si>
  <si>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</si>
  <si>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</si>
  <si>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</si>
  <si>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</si>
  <si>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</si>
  <si>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</si>
  <si>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</si>
  <si>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Озерецкая</t>
  </si>
  <si>
    <t>Соболевская</t>
  </si>
  <si>
    <t>Давыдовская гимназия</t>
  </si>
  <si>
    <t>Давыдовский лицей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</si>
  <si>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</si>
  <si>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</si>
  <si>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</si>
  <si>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</si>
  <si>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</si>
  <si>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</si>
  <si>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</si>
  <si>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</si>
  <si>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ППРиК</t>
  </si>
  <si>
    <t>Итого основн.шк. городск.</t>
  </si>
  <si>
    <t>Средние шк. городские</t>
  </si>
  <si>
    <t>Дрезненская № 1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</si>
  <si>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</si>
  <si>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</si>
  <si>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</si>
  <si>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</si>
  <si>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</si>
  <si>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</si>
  <si>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</si>
  <si>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</si>
  <si>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</si>
  <si>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ВСЕГО школы</t>
  </si>
  <si>
    <t xml:space="preserve">  </t>
  </si>
  <si>
    <t>Стимулирующая часть 
(из гр.4)</t>
  </si>
  <si>
    <t>ФОТ
 учителей
 (из гр.3)</t>
  </si>
  <si>
    <t xml:space="preserve"> Орехово-Зуевский район за  январь 2011 г (в тыс.руб)</t>
  </si>
  <si>
    <t>Дрезненская № 2(гимназия)</t>
  </si>
  <si>
    <t xml:space="preserve"> Орехово-Зуевский район за  февраль 2011 г (в тыс.руб)</t>
  </si>
  <si>
    <t xml:space="preserve"> Орехово-Зуевский район за  март 2011 г (в тыс.руб)</t>
  </si>
  <si>
    <t xml:space="preserve"> Орехово-Зуевский район за   апрель  2011 г (в тыс.руб)</t>
  </si>
  <si>
    <t>численность
 физ.лиц 
по учреждению
(без дошкольного отделения)</t>
  </si>
  <si>
    <t>ФОТ 
учреждения
(без дошкольного отделения)</t>
  </si>
  <si>
    <t>численность физ.лиц 
(учитель)</t>
  </si>
  <si>
    <t>Образовательное
 учреждение</t>
  </si>
  <si>
    <t>№
 п.п.</t>
  </si>
  <si>
    <t>ФОТ
 учителей
 (из гр.4)</t>
  </si>
  <si>
    <t>Стимулирующая часть 
(из гр.6)</t>
  </si>
  <si>
    <r>
      <t xml:space="preserve"> Орехово-Зуевский район за   май  2011 г (в тыс.руб)
</t>
    </r>
    <r>
      <rPr>
        <b/>
        <sz val="10"/>
        <color indexed="10"/>
        <rFont val="Arial"/>
        <family val="2"/>
      </rPr>
      <t>(Информация дана без коррекционных учреждений-ППРиК, Ильинский интернат, без дошкольных отделений)</t>
    </r>
  </si>
  <si>
    <r>
      <t xml:space="preserve"> Орехово-Зуевский район за   июнь 2011 г (в тыс.руб)
</t>
    </r>
    <r>
      <rPr>
        <b/>
        <sz val="10"/>
        <color indexed="10"/>
        <rFont val="Arial"/>
        <family val="2"/>
      </rPr>
      <t>(Информация дана без коррекционных учреждений-ППРиК, Ильинский интернат, без дошкольных отделений)</t>
    </r>
  </si>
  <si>
    <r>
      <t xml:space="preserve"> Орехово-Зуевский район за   июль 2011 г (в тыс.руб)
</t>
    </r>
    <r>
      <rPr>
        <b/>
        <sz val="10"/>
        <color indexed="10"/>
        <rFont val="Arial"/>
        <family val="2"/>
      </rPr>
      <t>(Информация дана без коррекционных учреждений-ППРиК, Ильинский интернат, без дошкольных отделений)</t>
    </r>
  </si>
  <si>
    <r>
      <t xml:space="preserve"> Орехово-Зуевский район за   август 2011 г (в тыс.руб)
</t>
    </r>
    <r>
      <rPr>
        <b/>
        <sz val="10"/>
        <color indexed="10"/>
        <rFont val="Arial"/>
        <family val="2"/>
      </rPr>
      <t>(Информация дана без коррекционных учреждений-ППРиК, Ильинский интернат, без дошкольных отделений)</t>
    </r>
  </si>
  <si>
    <r>
      <t xml:space="preserve"> Орехово-Зуевский район за   сентябрь 2011 г (в тыс.руб)
</t>
    </r>
    <r>
      <rPr>
        <b/>
        <sz val="10"/>
        <color indexed="10"/>
        <rFont val="Arial"/>
        <family val="2"/>
      </rPr>
      <t>(Информация дана без коррекционных учреждений-ППРиК, Ильинский интернат, без дошкольных отделений)</t>
    </r>
  </si>
  <si>
    <r>
      <t xml:space="preserve"> Орехово-Зуевский район за   октябрь 2011 г (в тыс.руб)
</t>
    </r>
    <r>
      <rPr>
        <b/>
        <sz val="10"/>
        <color indexed="10"/>
        <rFont val="Arial"/>
        <family val="2"/>
      </rPr>
      <t>(Информация дана без коррекционных учреждений-ППРиК, Ильинский интернат, без дошкольных отделений)</t>
    </r>
  </si>
  <si>
    <r>
      <t xml:space="preserve"> Орехово-Зуевский район за   ноябрь 2011 г (в тыс.руб)
</t>
    </r>
    <r>
      <rPr>
        <b/>
        <sz val="10"/>
        <color indexed="10"/>
        <rFont val="Arial"/>
        <family val="2"/>
      </rPr>
      <t>(Информация дана без коррекционных учреждений-ППРиК, Ильинский интернат, без дошкольных отделений)</t>
    </r>
  </si>
  <si>
    <t xml:space="preserve">численность
 физ.лиц 
по учреждению
</t>
  </si>
  <si>
    <t xml:space="preserve">ФОТ 
учреждения
</t>
  </si>
  <si>
    <r>
      <t xml:space="preserve"> за декабрь 2011 г (в руб.)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срок сдачи 21.12.2011</t>
    </r>
  </si>
  <si>
    <t>справочно выплаты за класн.
руководство</t>
  </si>
  <si>
    <r>
      <t xml:space="preserve"> Орехово-Зуевский район за   декабрь 2011 г (в тыс.руб)
</t>
    </r>
    <r>
      <rPr>
        <b/>
        <sz val="10"/>
        <color indexed="10"/>
        <rFont val="Arial"/>
        <family val="2"/>
      </rPr>
      <t>(Информация дана без коррекционных учреждений-ППРиК, Ильинский интернат, без дошкольных отделений)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</si>
</sst>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 Cyr"/>
      <family val="2"/>
    </font>
    <font>
      <b/>
      <sz val="12"/>
      <name val="Arial"/>
      <family val="2"/>
    </font>
    <font>
      <sz val="12"/>
      <name val="Arial Cyr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80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/>
    </xf>
    <xf numFmtId="180" fontId="4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80" fontId="2" fillId="0" borderId="1" xfId="0" applyNumberFormat="1" applyFont="1" applyBorder="1" applyAlignment="1">
      <alignment/>
    </xf>
    <xf numFmtId="180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180" fontId="0" fillId="2" borderId="1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/>
    </xf>
    <xf numFmtId="180" fontId="4" fillId="0" borderId="1" xfId="0" applyNumberFormat="1" applyFont="1" applyFill="1" applyBorder="1" applyAlignment="1">
      <alignment/>
    </xf>
    <xf numFmtId="180" fontId="2" fillId="0" borderId="1" xfId="0" applyNumberFormat="1" applyFont="1" applyFill="1" applyBorder="1" applyAlignment="1">
      <alignment/>
    </xf>
    <xf numFmtId="180" fontId="2" fillId="0" borderId="1" xfId="0" applyNumberFormat="1" applyFont="1" applyFill="1" applyBorder="1" applyAlignment="1">
      <alignment horizontal="center" vertical="center" wrapText="1"/>
    </xf>
    <xf numFmtId="180" fontId="4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0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4" fillId="2" borderId="3" xfId="0" applyNumberFormat="1" applyFont="1" applyFill="1" applyBorder="1" applyAlignment="1">
      <alignment/>
    </xf>
    <xf numFmtId="180" fontId="4" fillId="2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3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7">
      <selection activeCell="B52" sqref="B52"/>
    </sheetView>
  </sheetViews>
  <sheetFormatPr defaultColWidth="9.140625" defaultRowHeight="12.75"/>
  <cols>
    <col min="1" max="1" width="5.00390625" style="24" customWidth="1"/>
    <col min="2" max="2" width="32.8515625" style="0" customWidth="1"/>
    <col min="3" max="3" width="13.8515625" style="15" customWidth="1"/>
    <col min="4" max="4" width="14.57421875" style="15" customWidth="1"/>
    <col min="5" max="5" width="12.28125" style="15" customWidth="1"/>
    <col min="6" max="6" width="16.7109375" style="0" customWidth="1"/>
  </cols>
  <sheetData>
    <row r="1" spans="1:5" ht="24" customHeight="1">
      <c r="A1" s="60" t="s">
        <v>0</v>
      </c>
      <c r="B1" s="62" t="s">
        <v>55</v>
      </c>
      <c r="C1" s="62"/>
      <c r="D1" s="62"/>
      <c r="E1" s="62"/>
    </row>
    <row r="2" spans="1:6" ht="38.25">
      <c r="A2" s="61"/>
      <c r="B2" s="1" t="s">
        <v>1</v>
      </c>
      <c r="C2" s="2" t="s">
        <v>2</v>
      </c>
      <c r="D2" s="2" t="s">
        <v>54</v>
      </c>
      <c r="E2" s="2" t="s">
        <v>53</v>
      </c>
      <c r="F2" s="16"/>
    </row>
    <row r="3" spans="1:5" s="20" customFormat="1" ht="12.75">
      <c r="A3" s="18">
        <v>1</v>
      </c>
      <c r="B3" s="19">
        <v>2</v>
      </c>
      <c r="C3" s="2">
        <v>3</v>
      </c>
      <c r="D3" s="2">
        <v>4</v>
      </c>
      <c r="E3" s="2">
        <v>5</v>
      </c>
    </row>
    <row r="4" spans="1:5" ht="15">
      <c r="A4" s="3">
        <v>1</v>
      </c>
      <c r="B4" s="4" t="s">
        <v>4</v>
      </c>
      <c r="C4" s="17">
        <v>73.703</v>
      </c>
      <c r="D4" s="17">
        <v>36.412</v>
      </c>
      <c r="E4" s="17">
        <v>0</v>
      </c>
    </row>
    <row r="5" spans="1:5" ht="15">
      <c r="A5" s="3">
        <v>2</v>
      </c>
      <c r="B5" s="4" t="s">
        <v>5</v>
      </c>
      <c r="C5" s="17">
        <v>279.64</v>
      </c>
      <c r="D5" s="17">
        <v>23.792</v>
      </c>
      <c r="E5" s="17">
        <v>0</v>
      </c>
    </row>
    <row r="6" spans="1:5" ht="15.75">
      <c r="A6" s="63" t="s">
        <v>6</v>
      </c>
      <c r="B6" s="64"/>
      <c r="C6" s="9">
        <f>SUM(C4:C5)</f>
        <v>353.34299999999996</v>
      </c>
      <c r="D6" s="9">
        <f>SUM(D4:D5)</f>
        <v>60.204</v>
      </c>
      <c r="E6" s="9">
        <f>SUM(E4:E5)</f>
        <v>0</v>
      </c>
    </row>
    <row r="7" spans="1:5" ht="15.75">
      <c r="A7" s="65" t="s">
        <v>7</v>
      </c>
      <c r="B7" s="66"/>
      <c r="C7" s="21"/>
      <c r="D7" s="21"/>
      <c r="E7" s="17"/>
    </row>
    <row r="8" spans="1:5" ht="15">
      <c r="A8" s="5">
        <v>1</v>
      </c>
      <c r="B8" s="6" t="s">
        <v>8</v>
      </c>
      <c r="C8" s="17">
        <v>347.447</v>
      </c>
      <c r="D8" s="17">
        <v>209.002</v>
      </c>
      <c r="E8" s="17">
        <v>0</v>
      </c>
    </row>
    <row r="9" spans="1:5" ht="15">
      <c r="A9" s="5">
        <v>2</v>
      </c>
      <c r="B9" s="6" t="s">
        <v>9</v>
      </c>
      <c r="C9" s="17">
        <v>357.247</v>
      </c>
      <c r="D9" s="17">
        <v>164.631</v>
      </c>
      <c r="E9" s="17">
        <v>0</v>
      </c>
    </row>
    <row r="10" spans="1:5" ht="15">
      <c r="A10" s="5">
        <v>3</v>
      </c>
      <c r="B10" s="4" t="s">
        <v>10</v>
      </c>
      <c r="C10" s="17">
        <v>405.668</v>
      </c>
      <c r="D10" s="17">
        <v>218.512</v>
      </c>
      <c r="E10" s="17">
        <v>0</v>
      </c>
    </row>
    <row r="11" spans="1:5" ht="15">
      <c r="A11" s="5">
        <v>4</v>
      </c>
      <c r="B11" s="4" t="s">
        <v>11</v>
      </c>
      <c r="C11" s="17">
        <v>306.247</v>
      </c>
      <c r="D11" s="17">
        <v>201.709</v>
      </c>
      <c r="E11" s="17">
        <v>0</v>
      </c>
    </row>
    <row r="12" spans="1:5" ht="15">
      <c r="A12" s="5">
        <v>5</v>
      </c>
      <c r="B12" s="4" t="s">
        <v>12</v>
      </c>
      <c r="C12" s="17">
        <v>327.332</v>
      </c>
      <c r="D12" s="17">
        <v>223.782</v>
      </c>
      <c r="E12" s="17">
        <v>11.428</v>
      </c>
    </row>
    <row r="13" spans="1:5" ht="15">
      <c r="A13" s="5">
        <v>6</v>
      </c>
      <c r="B13" s="4" t="s">
        <v>13</v>
      </c>
      <c r="C13" s="17">
        <v>372.033</v>
      </c>
      <c r="D13" s="17">
        <v>206.369</v>
      </c>
      <c r="E13" s="17">
        <v>0</v>
      </c>
    </row>
    <row r="14" spans="1:5" ht="15">
      <c r="A14" s="5">
        <v>7</v>
      </c>
      <c r="B14" s="4" t="s">
        <v>14</v>
      </c>
      <c r="C14" s="17">
        <v>290.461</v>
      </c>
      <c r="D14" s="17">
        <v>187.563</v>
      </c>
      <c r="E14" s="17">
        <v>0</v>
      </c>
    </row>
    <row r="15" spans="1:5" ht="15">
      <c r="A15" s="5">
        <v>8</v>
      </c>
      <c r="B15" s="7" t="s">
        <v>15</v>
      </c>
      <c r="C15" s="17">
        <v>368.537</v>
      </c>
      <c r="D15" s="17">
        <v>210.151</v>
      </c>
      <c r="E15" s="17">
        <v>0</v>
      </c>
    </row>
    <row r="16" spans="1:5" ht="15">
      <c r="A16" s="5">
        <v>9</v>
      </c>
      <c r="B16" s="4" t="s">
        <v>16</v>
      </c>
      <c r="C16" s="17">
        <v>312.376</v>
      </c>
      <c r="D16" s="17">
        <v>223.175</v>
      </c>
      <c r="E16" s="17">
        <v>0</v>
      </c>
    </row>
    <row r="17" spans="1:5" ht="15.75">
      <c r="A17" s="11" t="s">
        <v>17</v>
      </c>
      <c r="B17" s="8"/>
      <c r="C17" s="9">
        <f>SUM(C8:C16)</f>
        <v>3087.348</v>
      </c>
      <c r="D17" s="9">
        <f>SUM(D8:D16)</f>
        <v>1844.8940000000002</v>
      </c>
      <c r="E17" s="9">
        <f>SUM(E8:E16)</f>
        <v>11.428</v>
      </c>
    </row>
    <row r="18" spans="1:5" ht="15.75">
      <c r="A18" s="3"/>
      <c r="B18" s="8" t="s">
        <v>18</v>
      </c>
      <c r="C18" s="21"/>
      <c r="D18" s="21"/>
      <c r="E18" s="17"/>
    </row>
    <row r="19" spans="1:5" ht="15">
      <c r="A19" s="3">
        <v>1</v>
      </c>
      <c r="B19" s="4" t="s">
        <v>3</v>
      </c>
      <c r="C19" s="17">
        <v>1027.617</v>
      </c>
      <c r="D19" s="17">
        <v>663.081</v>
      </c>
      <c r="E19" s="17">
        <v>0</v>
      </c>
    </row>
    <row r="20" spans="1:5" ht="15">
      <c r="A20" s="3">
        <v>2</v>
      </c>
      <c r="B20" s="4" t="s">
        <v>19</v>
      </c>
      <c r="C20" s="17">
        <v>524.802</v>
      </c>
      <c r="D20" s="17">
        <v>287.946</v>
      </c>
      <c r="E20" s="17">
        <v>0</v>
      </c>
    </row>
    <row r="21" spans="1:5" ht="15">
      <c r="A21" s="3">
        <v>3</v>
      </c>
      <c r="B21" s="4" t="s">
        <v>20</v>
      </c>
      <c r="C21" s="17">
        <v>967.911</v>
      </c>
      <c r="D21" s="17">
        <v>446.798</v>
      </c>
      <c r="E21" s="17">
        <v>18.5</v>
      </c>
    </row>
    <row r="22" spans="1:5" ht="15">
      <c r="A22" s="3">
        <v>4</v>
      </c>
      <c r="B22" s="4" t="s">
        <v>21</v>
      </c>
      <c r="C22" s="17">
        <v>407.774</v>
      </c>
      <c r="D22" s="17">
        <v>226.348</v>
      </c>
      <c r="E22" s="17">
        <v>0</v>
      </c>
    </row>
    <row r="23" spans="1:5" ht="15">
      <c r="A23" s="3">
        <v>5</v>
      </c>
      <c r="B23" s="4" t="s">
        <v>22</v>
      </c>
      <c r="C23" s="17">
        <v>686.555</v>
      </c>
      <c r="D23" s="17">
        <v>312.374</v>
      </c>
      <c r="E23" s="17">
        <v>0</v>
      </c>
    </row>
    <row r="24" spans="1:5" ht="15">
      <c r="A24" s="3">
        <v>6</v>
      </c>
      <c r="B24" s="4" t="s">
        <v>23</v>
      </c>
      <c r="C24" s="17">
        <v>796.82</v>
      </c>
      <c r="D24" s="17">
        <v>523.214</v>
      </c>
      <c r="E24" s="17">
        <v>0</v>
      </c>
    </row>
    <row r="25" spans="1:5" ht="15">
      <c r="A25" s="3">
        <v>7</v>
      </c>
      <c r="B25" s="4" t="s">
        <v>24</v>
      </c>
      <c r="C25" s="17">
        <v>627.609</v>
      </c>
      <c r="D25" s="17">
        <v>376.998</v>
      </c>
      <c r="E25" s="17">
        <v>0</v>
      </c>
    </row>
    <row r="26" spans="1:5" ht="15">
      <c r="A26" s="3">
        <v>8</v>
      </c>
      <c r="B26" s="7" t="s">
        <v>25</v>
      </c>
      <c r="C26" s="17">
        <v>517.183</v>
      </c>
      <c r="D26" s="17">
        <v>308.561</v>
      </c>
      <c r="E26" s="17">
        <v>0</v>
      </c>
    </row>
    <row r="27" spans="1:5" ht="15">
      <c r="A27" s="3">
        <v>9</v>
      </c>
      <c r="B27" s="7" t="s">
        <v>26</v>
      </c>
      <c r="C27" s="17">
        <v>539.567</v>
      </c>
      <c r="D27" s="17">
        <v>299.611</v>
      </c>
      <c r="E27" s="17">
        <v>0</v>
      </c>
    </row>
    <row r="28" spans="1:5" ht="15">
      <c r="A28" s="3">
        <v>10</v>
      </c>
      <c r="B28" s="7" t="s">
        <v>27</v>
      </c>
      <c r="C28" s="17">
        <v>559.051</v>
      </c>
      <c r="D28" s="17">
        <v>385.274</v>
      </c>
      <c r="E28" s="17">
        <v>0</v>
      </c>
    </row>
    <row r="29" spans="1:5" ht="15">
      <c r="A29" s="3">
        <v>11</v>
      </c>
      <c r="B29" s="7" t="s">
        <v>28</v>
      </c>
      <c r="C29" s="17">
        <v>1929.821</v>
      </c>
      <c r="D29" s="17">
        <v>999.579</v>
      </c>
      <c r="E29" s="17">
        <v>0</v>
      </c>
    </row>
    <row r="30" spans="1:5" ht="15">
      <c r="A30" s="3">
        <v>12</v>
      </c>
      <c r="B30" s="7" t="s">
        <v>29</v>
      </c>
      <c r="C30" s="17">
        <v>1191.084</v>
      </c>
      <c r="D30" s="17">
        <v>773.696</v>
      </c>
      <c r="E30" s="17">
        <v>0</v>
      </c>
    </row>
    <row r="31" spans="1:5" ht="15">
      <c r="A31" s="3">
        <v>13</v>
      </c>
      <c r="B31" s="7" t="s">
        <v>30</v>
      </c>
      <c r="C31" s="17">
        <v>1258.264</v>
      </c>
      <c r="D31" s="17">
        <v>765.452</v>
      </c>
      <c r="E31" s="17">
        <v>0</v>
      </c>
    </row>
    <row r="32" spans="1:5" ht="15">
      <c r="A32" s="3">
        <v>14</v>
      </c>
      <c r="B32" s="7" t="s">
        <v>31</v>
      </c>
      <c r="C32" s="17">
        <v>488.96</v>
      </c>
      <c r="D32" s="17">
        <v>265.006</v>
      </c>
      <c r="E32" s="17">
        <v>2.6</v>
      </c>
    </row>
    <row r="33" spans="1:5" ht="15.75">
      <c r="A33" s="11" t="s">
        <v>32</v>
      </c>
      <c r="B33" s="8"/>
      <c r="C33" s="9">
        <f>SUM(C19:C32)</f>
        <v>11523.017999999998</v>
      </c>
      <c r="D33" s="9">
        <f>SUM(D19:D32)</f>
        <v>6633.938</v>
      </c>
      <c r="E33" s="9">
        <f>SUM(E19:E32)</f>
        <v>21.1</v>
      </c>
    </row>
    <row r="34" spans="1:5" ht="15.75">
      <c r="A34" s="11" t="s">
        <v>33</v>
      </c>
      <c r="B34" s="8"/>
      <c r="C34" s="9">
        <f>C6+C17+C33</f>
        <v>14963.708999999999</v>
      </c>
      <c r="D34" s="9">
        <f>D6+D17+D33</f>
        <v>8539.036</v>
      </c>
      <c r="E34" s="9">
        <f>E6+E17+E33</f>
        <v>32.528000000000006</v>
      </c>
    </row>
    <row r="35" spans="1:5" ht="15">
      <c r="A35" s="12"/>
      <c r="B35" s="10"/>
      <c r="C35" s="22"/>
      <c r="D35" s="23"/>
      <c r="E35" s="17"/>
    </row>
    <row r="36" spans="1:5" ht="15.75">
      <c r="A36" s="3"/>
      <c r="B36" s="8" t="s">
        <v>34</v>
      </c>
      <c r="C36" s="21"/>
      <c r="D36" s="21"/>
      <c r="E36" s="17"/>
    </row>
    <row r="37" spans="1:6" ht="15">
      <c r="A37" s="3">
        <v>1</v>
      </c>
      <c r="B37" s="4" t="s">
        <v>35</v>
      </c>
      <c r="C37" s="17">
        <v>591.102</v>
      </c>
      <c r="D37" s="17">
        <v>341.024</v>
      </c>
      <c r="E37" s="17">
        <v>0</v>
      </c>
      <c r="F37" t="s">
        <v>52</v>
      </c>
    </row>
    <row r="38" spans="1:5" ht="15">
      <c r="A38" s="3">
        <v>2</v>
      </c>
      <c r="B38" s="4" t="s">
        <v>36</v>
      </c>
      <c r="C38" s="17">
        <v>536.964</v>
      </c>
      <c r="D38" s="17">
        <v>316.263</v>
      </c>
      <c r="E38" s="17">
        <v>0</v>
      </c>
    </row>
    <row r="39" spans="1:5" ht="15">
      <c r="A39" s="3">
        <v>3</v>
      </c>
      <c r="B39" s="4" t="s">
        <v>37</v>
      </c>
      <c r="C39" s="17">
        <v>519.725</v>
      </c>
      <c r="D39" s="17">
        <v>288.455</v>
      </c>
      <c r="E39" s="17">
        <v>0</v>
      </c>
    </row>
    <row r="40" spans="1:5" ht="15">
      <c r="A40" s="3">
        <v>4</v>
      </c>
      <c r="B40" s="4" t="s">
        <v>38</v>
      </c>
      <c r="C40" s="17">
        <v>222.743</v>
      </c>
      <c r="D40" s="17">
        <v>84.957</v>
      </c>
      <c r="E40" s="17">
        <v>0</v>
      </c>
    </row>
    <row r="41" spans="1:5" ht="15.75">
      <c r="A41" s="11" t="s">
        <v>39</v>
      </c>
      <c r="B41" s="8"/>
      <c r="C41" s="9">
        <f>SUM(C37:C40)</f>
        <v>1870.534</v>
      </c>
      <c r="D41" s="9">
        <f>SUM(D37:D40)</f>
        <v>1030.699</v>
      </c>
      <c r="E41" s="9">
        <f>SUM(E37:E40)</f>
        <v>0</v>
      </c>
    </row>
    <row r="42" spans="1:5" ht="15.75">
      <c r="A42" s="3"/>
      <c r="B42" s="8" t="s">
        <v>40</v>
      </c>
      <c r="C42" s="21"/>
      <c r="D42" s="21"/>
      <c r="E42" s="17"/>
    </row>
    <row r="43" spans="1:5" ht="15">
      <c r="A43" s="3">
        <v>1</v>
      </c>
      <c r="B43" s="4" t="s">
        <v>41</v>
      </c>
      <c r="C43" s="17">
        <v>1018.979</v>
      </c>
      <c r="D43" s="17">
        <v>655.505</v>
      </c>
      <c r="E43" s="17">
        <v>0</v>
      </c>
    </row>
    <row r="44" spans="1:5" ht="15">
      <c r="A44" s="3">
        <v>2</v>
      </c>
      <c r="B44" s="4" t="s">
        <v>56</v>
      </c>
      <c r="C44" s="17">
        <v>867.173</v>
      </c>
      <c r="D44" s="17">
        <v>544.384</v>
      </c>
      <c r="E44" s="17">
        <v>0</v>
      </c>
    </row>
    <row r="45" spans="1:5" ht="15">
      <c r="A45" s="3">
        <v>3</v>
      </c>
      <c r="B45" s="4" t="s">
        <v>42</v>
      </c>
      <c r="C45" s="17">
        <v>890.421</v>
      </c>
      <c r="D45" s="17">
        <v>445.054</v>
      </c>
      <c r="E45" s="17">
        <v>0</v>
      </c>
    </row>
    <row r="46" spans="1:5" ht="15">
      <c r="A46" s="3">
        <v>4</v>
      </c>
      <c r="B46" s="4" t="s">
        <v>43</v>
      </c>
      <c r="C46" s="17">
        <v>1112.371</v>
      </c>
      <c r="D46" s="17">
        <v>726.297</v>
      </c>
      <c r="E46" s="17">
        <v>4</v>
      </c>
    </row>
    <row r="47" spans="1:5" ht="15">
      <c r="A47" s="3">
        <v>5</v>
      </c>
      <c r="B47" s="4" t="s">
        <v>44</v>
      </c>
      <c r="C47" s="17">
        <v>1046.285</v>
      </c>
      <c r="D47" s="17">
        <v>598.527</v>
      </c>
      <c r="E47" s="17">
        <v>0</v>
      </c>
    </row>
    <row r="48" spans="1:5" ht="15">
      <c r="A48" s="3">
        <v>6</v>
      </c>
      <c r="B48" s="4" t="s">
        <v>45</v>
      </c>
      <c r="C48" s="17">
        <v>614.411</v>
      </c>
      <c r="D48" s="17">
        <v>364.507</v>
      </c>
      <c r="E48" s="17">
        <v>0</v>
      </c>
    </row>
    <row r="49" spans="1:5" ht="15">
      <c r="A49" s="3">
        <v>7</v>
      </c>
      <c r="B49" s="4" t="s">
        <v>46</v>
      </c>
      <c r="C49" s="17">
        <v>874.737</v>
      </c>
      <c r="D49" s="17">
        <v>464.188</v>
      </c>
      <c r="E49" s="17">
        <v>0</v>
      </c>
    </row>
    <row r="50" spans="1:5" ht="15">
      <c r="A50" s="3">
        <v>8</v>
      </c>
      <c r="B50" s="4" t="s">
        <v>47</v>
      </c>
      <c r="C50" s="17">
        <v>1404.677</v>
      </c>
      <c r="D50" s="17">
        <v>915.176</v>
      </c>
      <c r="E50" s="17">
        <v>0</v>
      </c>
    </row>
    <row r="51" spans="1:5" ht="15">
      <c r="A51" s="3">
        <v>9</v>
      </c>
      <c r="B51" s="4" t="s">
        <v>48</v>
      </c>
      <c r="C51" s="17">
        <v>1004.629</v>
      </c>
      <c r="D51" s="17">
        <v>613.834</v>
      </c>
      <c r="E51" s="17">
        <v>0</v>
      </c>
    </row>
    <row r="52" spans="1:5" ht="15.75">
      <c r="A52" s="13" t="s">
        <v>49</v>
      </c>
      <c r="B52" s="8"/>
      <c r="C52" s="9">
        <f>SUM(C43:C51)</f>
        <v>8833.683</v>
      </c>
      <c r="D52" s="9">
        <f>SUM(D43:D51)</f>
        <v>5327.472000000001</v>
      </c>
      <c r="E52" s="9">
        <f>SUM(E43:E51)</f>
        <v>4</v>
      </c>
    </row>
    <row r="53" spans="1:5" ht="15.75">
      <c r="A53" s="13" t="s">
        <v>50</v>
      </c>
      <c r="B53" s="8"/>
      <c r="C53" s="9">
        <f>C41+C52</f>
        <v>10704.217</v>
      </c>
      <c r="D53" s="9">
        <f>D41+D52</f>
        <v>6358.171</v>
      </c>
      <c r="E53" s="9">
        <f>E41+E52</f>
        <v>4</v>
      </c>
    </row>
    <row r="54" spans="1:5" ht="16.5" thickBot="1">
      <c r="A54" s="58" t="s">
        <v>51</v>
      </c>
      <c r="B54" s="59"/>
      <c r="C54" s="14">
        <f>C34+C53</f>
        <v>25667.926</v>
      </c>
      <c r="D54" s="14">
        <f>D34+D53</f>
        <v>14897.207</v>
      </c>
      <c r="E54" s="14">
        <f>E34+E53</f>
        <v>36.528000000000006</v>
      </c>
    </row>
  </sheetData>
  <mergeCells count="5">
    <mergeCell ref="A54:B54"/>
    <mergeCell ref="A1:A2"/>
    <mergeCell ref="B1:E1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75" zoomScaleSheetLayoutView="75" workbookViewId="0" topLeftCell="A13">
      <selection activeCell="C23" sqref="C23"/>
    </sheetView>
  </sheetViews>
  <sheetFormatPr defaultColWidth="9.140625" defaultRowHeight="12.75"/>
  <cols>
    <col min="1" max="1" width="4.421875" style="33" customWidth="1"/>
    <col min="2" max="2" width="30.57421875" style="0" customWidth="1"/>
    <col min="3" max="3" width="18.140625" style="0" customWidth="1"/>
    <col min="4" max="4" width="17.8515625" style="32" customWidth="1"/>
    <col min="5" max="5" width="13.140625" style="32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7" t="s">
        <v>64</v>
      </c>
      <c r="B1" s="69" t="s">
        <v>71</v>
      </c>
      <c r="C1" s="62"/>
      <c r="D1" s="62"/>
      <c r="E1" s="62"/>
      <c r="F1" s="62"/>
      <c r="G1" s="62"/>
    </row>
    <row r="2" spans="1:8" ht="63.75" customHeight="1">
      <c r="A2" s="68"/>
      <c r="B2" s="35" t="s">
        <v>63</v>
      </c>
      <c r="C2" s="35" t="s">
        <v>60</v>
      </c>
      <c r="D2" s="2" t="s">
        <v>61</v>
      </c>
      <c r="E2" s="2" t="s">
        <v>62</v>
      </c>
      <c r="F2" s="2" t="s">
        <v>65</v>
      </c>
      <c r="G2" s="2" t="s">
        <v>66</v>
      </c>
      <c r="H2" s="16"/>
    </row>
    <row r="3" spans="1:7" s="39" customFormat="1" ht="11.25" customHeight="1">
      <c r="A3" s="36">
        <v>1</v>
      </c>
      <c r="B3" s="37">
        <v>2</v>
      </c>
      <c r="C3" s="37">
        <v>3</v>
      </c>
      <c r="D3" s="38">
        <v>4</v>
      </c>
      <c r="E3" s="38">
        <v>5</v>
      </c>
      <c r="F3" s="38">
        <v>6</v>
      </c>
      <c r="G3" s="38">
        <v>7</v>
      </c>
    </row>
    <row r="4" spans="1:7" ht="15">
      <c r="A4" s="3">
        <v>1</v>
      </c>
      <c r="B4" s="4" t="s">
        <v>4</v>
      </c>
      <c r="C4" s="4">
        <v>2</v>
      </c>
      <c r="D4" s="27">
        <v>60.918</v>
      </c>
      <c r="E4" s="40">
        <v>1</v>
      </c>
      <c r="F4" s="27">
        <v>51.836</v>
      </c>
      <c r="G4" s="17">
        <v>0</v>
      </c>
    </row>
    <row r="5" spans="1:7" s="45" customFormat="1" ht="15">
      <c r="A5" s="43">
        <v>2</v>
      </c>
      <c r="B5" s="25" t="s">
        <v>5</v>
      </c>
      <c r="C5" s="25">
        <f>21-20</f>
        <v>1</v>
      </c>
      <c r="D5" s="26">
        <f>272.685-236.078</f>
        <v>36.607</v>
      </c>
      <c r="E5" s="44">
        <v>1</v>
      </c>
      <c r="F5" s="26">
        <v>36.607</v>
      </c>
      <c r="G5" s="26">
        <v>0</v>
      </c>
    </row>
    <row r="6" spans="1:7" ht="15.75">
      <c r="A6" s="63" t="s">
        <v>6</v>
      </c>
      <c r="B6" s="64"/>
      <c r="C6" s="41">
        <f>SUM(C4:C5)</f>
        <v>3</v>
      </c>
      <c r="D6" s="28">
        <f>SUM(D4:D5)</f>
        <v>97.525</v>
      </c>
      <c r="E6" s="41">
        <f>SUM(E4:E5)</f>
        <v>2</v>
      </c>
      <c r="F6" s="9">
        <f>SUM(F4:F5)</f>
        <v>88.443</v>
      </c>
      <c r="G6" s="9">
        <f>SUM(G4:G5)</f>
        <v>0</v>
      </c>
    </row>
    <row r="7" spans="1:7" ht="15.75">
      <c r="A7" s="65" t="s">
        <v>7</v>
      </c>
      <c r="B7" s="66"/>
      <c r="C7" s="34"/>
      <c r="D7" s="29"/>
      <c r="E7" s="29"/>
      <c r="F7" s="21"/>
      <c r="G7" s="17"/>
    </row>
    <row r="8" spans="1:7" ht="15">
      <c r="A8" s="5">
        <v>1</v>
      </c>
      <c r="B8" s="6" t="s">
        <v>8</v>
      </c>
      <c r="C8" s="6">
        <v>23</v>
      </c>
      <c r="D8" s="27">
        <v>368.987</v>
      </c>
      <c r="E8" s="40">
        <v>13</v>
      </c>
      <c r="F8" s="17">
        <v>269.336</v>
      </c>
      <c r="G8" s="17">
        <v>0</v>
      </c>
    </row>
    <row r="9" spans="1:7" ht="15">
      <c r="A9" s="5">
        <v>2</v>
      </c>
      <c r="B9" s="6" t="s">
        <v>9</v>
      </c>
      <c r="C9" s="6">
        <v>20</v>
      </c>
      <c r="D9" s="27">
        <v>380.401</v>
      </c>
      <c r="E9" s="40">
        <v>9</v>
      </c>
      <c r="F9" s="17">
        <v>227.42</v>
      </c>
      <c r="G9" s="17">
        <v>0</v>
      </c>
    </row>
    <row r="10" spans="1:7" ht="15">
      <c r="A10" s="5">
        <v>3</v>
      </c>
      <c r="B10" s="4" t="s">
        <v>10</v>
      </c>
      <c r="C10" s="6">
        <v>26</v>
      </c>
      <c r="D10" s="27">
        <v>450.707</v>
      </c>
      <c r="E10" s="40">
        <v>15</v>
      </c>
      <c r="F10" s="17">
        <v>327.569</v>
      </c>
      <c r="G10" s="17">
        <v>0</v>
      </c>
    </row>
    <row r="11" spans="1:7" ht="15">
      <c r="A11" s="5">
        <v>4</v>
      </c>
      <c r="B11" s="4" t="s">
        <v>11</v>
      </c>
      <c r="C11" s="6">
        <v>18</v>
      </c>
      <c r="D11" s="27">
        <v>337.375</v>
      </c>
      <c r="E11" s="40">
        <v>8</v>
      </c>
      <c r="F11" s="17">
        <v>206.077</v>
      </c>
      <c r="G11" s="17">
        <v>0</v>
      </c>
    </row>
    <row r="12" spans="1:7" ht="15">
      <c r="A12" s="5">
        <v>5</v>
      </c>
      <c r="B12" s="4" t="s">
        <v>12</v>
      </c>
      <c r="C12" s="6">
        <v>17</v>
      </c>
      <c r="D12" s="27">
        <v>389.549</v>
      </c>
      <c r="E12" s="40">
        <v>7</v>
      </c>
      <c r="F12" s="17">
        <v>300.63</v>
      </c>
      <c r="G12" s="17">
        <v>0</v>
      </c>
    </row>
    <row r="13" spans="1:7" ht="15">
      <c r="A13" s="5">
        <v>6</v>
      </c>
      <c r="B13" s="4" t="s">
        <v>13</v>
      </c>
      <c r="C13" s="6">
        <v>23</v>
      </c>
      <c r="D13" s="27">
        <v>369.367</v>
      </c>
      <c r="E13" s="40">
        <v>10</v>
      </c>
      <c r="F13" s="17">
        <v>258.524</v>
      </c>
      <c r="G13" s="17">
        <v>0</v>
      </c>
    </row>
    <row r="14" spans="1:7" ht="15">
      <c r="A14" s="5">
        <v>7</v>
      </c>
      <c r="B14" s="4" t="s">
        <v>14</v>
      </c>
      <c r="C14" s="6">
        <v>16</v>
      </c>
      <c r="D14" s="27">
        <v>240.099</v>
      </c>
      <c r="E14" s="40">
        <v>9</v>
      </c>
      <c r="F14" s="17">
        <v>173.814</v>
      </c>
      <c r="G14" s="17">
        <v>0</v>
      </c>
    </row>
    <row r="15" spans="1:7" ht="15">
      <c r="A15" s="5">
        <v>8</v>
      </c>
      <c r="B15" s="7" t="s">
        <v>15</v>
      </c>
      <c r="C15" s="6">
        <v>20</v>
      </c>
      <c r="D15" s="27">
        <v>404.555</v>
      </c>
      <c r="E15" s="40">
        <v>10</v>
      </c>
      <c r="F15" s="17">
        <v>256.161</v>
      </c>
      <c r="G15" s="17">
        <v>0</v>
      </c>
    </row>
    <row r="16" spans="1:7" ht="15">
      <c r="A16" s="5">
        <v>9</v>
      </c>
      <c r="B16" s="4" t="s">
        <v>16</v>
      </c>
      <c r="C16" s="6">
        <v>19</v>
      </c>
      <c r="D16" s="27">
        <v>327.271</v>
      </c>
      <c r="E16" s="40">
        <v>12</v>
      </c>
      <c r="F16" s="17">
        <v>241.96</v>
      </c>
      <c r="G16" s="17">
        <v>0</v>
      </c>
    </row>
    <row r="17" spans="1:7" ht="15.75">
      <c r="A17" s="11" t="s">
        <v>17</v>
      </c>
      <c r="B17" s="8"/>
      <c r="C17" s="41">
        <f>SUM(C8:C16)</f>
        <v>182</v>
      </c>
      <c r="D17" s="28">
        <f>SUM(D8:D16)</f>
        <v>3268.311</v>
      </c>
      <c r="E17" s="41">
        <f>SUM(E8:E16)</f>
        <v>93</v>
      </c>
      <c r="F17" s="9">
        <f>SUM(F8:F16)</f>
        <v>2261.491</v>
      </c>
      <c r="G17" s="9">
        <f>SUM(G8:G16)</f>
        <v>0</v>
      </c>
    </row>
    <row r="18" spans="1:7" ht="15.75">
      <c r="A18" s="3"/>
      <c r="B18" s="8" t="s">
        <v>18</v>
      </c>
      <c r="C18" s="8"/>
      <c r="D18" s="29"/>
      <c r="E18" s="29"/>
      <c r="F18" s="21"/>
      <c r="G18" s="17"/>
    </row>
    <row r="19" spans="1:7" ht="15">
      <c r="A19" s="3">
        <v>1</v>
      </c>
      <c r="B19" s="4" t="s">
        <v>3</v>
      </c>
      <c r="C19" s="4">
        <v>61</v>
      </c>
      <c r="D19" s="27">
        <v>1217.074</v>
      </c>
      <c r="E19" s="40">
        <v>34</v>
      </c>
      <c r="F19" s="17">
        <v>860.48</v>
      </c>
      <c r="G19" s="17">
        <v>0</v>
      </c>
    </row>
    <row r="20" spans="1:7" ht="15">
      <c r="A20" s="3">
        <v>2</v>
      </c>
      <c r="B20" s="4" t="s">
        <v>19</v>
      </c>
      <c r="C20" s="4">
        <v>32</v>
      </c>
      <c r="D20" s="27">
        <v>601.405</v>
      </c>
      <c r="E20" s="40">
        <v>16</v>
      </c>
      <c r="F20" s="17">
        <v>370.998</v>
      </c>
      <c r="G20" s="17">
        <v>0</v>
      </c>
    </row>
    <row r="21" spans="1:7" s="45" customFormat="1" ht="15">
      <c r="A21" s="43">
        <v>3</v>
      </c>
      <c r="B21" s="25" t="s">
        <v>20</v>
      </c>
      <c r="C21" s="25">
        <f>64-15</f>
        <v>49</v>
      </c>
      <c r="D21" s="26">
        <f>950.958-131.658</f>
        <v>819.3</v>
      </c>
      <c r="E21" s="44">
        <v>24</v>
      </c>
      <c r="F21" s="26">
        <v>500.422</v>
      </c>
      <c r="G21" s="26">
        <v>0</v>
      </c>
    </row>
    <row r="22" spans="1:7" ht="15">
      <c r="A22" s="3">
        <v>4</v>
      </c>
      <c r="B22" s="4" t="s">
        <v>21</v>
      </c>
      <c r="C22" s="4">
        <v>27</v>
      </c>
      <c r="D22" s="27">
        <v>403.512</v>
      </c>
      <c r="E22" s="40">
        <v>12</v>
      </c>
      <c r="F22" s="17">
        <v>248.948</v>
      </c>
      <c r="G22" s="17">
        <v>0</v>
      </c>
    </row>
    <row r="23" spans="1:7" s="45" customFormat="1" ht="15">
      <c r="A23" s="43">
        <v>5</v>
      </c>
      <c r="B23" s="25" t="s">
        <v>22</v>
      </c>
      <c r="C23" s="25">
        <f>42-5</f>
        <v>37</v>
      </c>
      <c r="D23" s="26">
        <f>741.247-62.268</f>
        <v>678.9789999999999</v>
      </c>
      <c r="E23" s="44">
        <v>14</v>
      </c>
      <c r="F23" s="26">
        <v>314.972</v>
      </c>
      <c r="G23" s="26">
        <v>0</v>
      </c>
    </row>
    <row r="24" spans="1:7" ht="15">
      <c r="A24" s="3">
        <v>6</v>
      </c>
      <c r="B24" s="4" t="s">
        <v>23</v>
      </c>
      <c r="C24" s="4">
        <v>42</v>
      </c>
      <c r="D24" s="27">
        <v>930.752</v>
      </c>
      <c r="E24" s="40">
        <v>25</v>
      </c>
      <c r="F24" s="17">
        <v>638.561</v>
      </c>
      <c r="G24" s="17">
        <v>0</v>
      </c>
    </row>
    <row r="25" spans="1:7" ht="15">
      <c r="A25" s="3">
        <v>7</v>
      </c>
      <c r="B25" s="4" t="s">
        <v>24</v>
      </c>
      <c r="C25" s="4">
        <v>37</v>
      </c>
      <c r="D25" s="27">
        <v>685.514</v>
      </c>
      <c r="E25" s="40">
        <v>20</v>
      </c>
      <c r="F25" s="17">
        <v>425.457</v>
      </c>
      <c r="G25" s="17">
        <v>0</v>
      </c>
    </row>
    <row r="26" spans="1:7" ht="15">
      <c r="A26" s="3">
        <v>8</v>
      </c>
      <c r="B26" s="7" t="s">
        <v>25</v>
      </c>
      <c r="C26" s="4">
        <v>29</v>
      </c>
      <c r="D26" s="27">
        <v>605.323</v>
      </c>
      <c r="E26" s="40">
        <v>14</v>
      </c>
      <c r="F26" s="17">
        <v>404.093</v>
      </c>
      <c r="G26" s="17">
        <v>5</v>
      </c>
    </row>
    <row r="27" spans="1:7" ht="15">
      <c r="A27" s="3">
        <v>9</v>
      </c>
      <c r="B27" s="7" t="s">
        <v>26</v>
      </c>
      <c r="C27" s="4">
        <v>28</v>
      </c>
      <c r="D27" s="27">
        <v>657.746</v>
      </c>
      <c r="E27" s="40">
        <v>13</v>
      </c>
      <c r="F27" s="17">
        <v>363.401</v>
      </c>
      <c r="G27" s="17">
        <v>0</v>
      </c>
    </row>
    <row r="28" spans="1:7" ht="15">
      <c r="A28" s="3">
        <v>10</v>
      </c>
      <c r="B28" s="7" t="s">
        <v>27</v>
      </c>
      <c r="C28" s="4">
        <v>35</v>
      </c>
      <c r="D28" s="27">
        <v>650.007</v>
      </c>
      <c r="E28" s="40">
        <v>18</v>
      </c>
      <c r="F28" s="17">
        <v>496.895</v>
      </c>
      <c r="G28" s="17">
        <v>8</v>
      </c>
    </row>
    <row r="29" spans="1:7" s="45" customFormat="1" ht="15">
      <c r="A29" s="43">
        <v>11</v>
      </c>
      <c r="B29" s="25" t="s">
        <v>28</v>
      </c>
      <c r="C29" s="25">
        <f>109-20</f>
        <v>89</v>
      </c>
      <c r="D29" s="26">
        <f>2401.381-320.738</f>
        <v>2080.643</v>
      </c>
      <c r="E29" s="44">
        <v>40</v>
      </c>
      <c r="F29" s="26">
        <v>1261.104</v>
      </c>
      <c r="G29" s="26">
        <v>0</v>
      </c>
    </row>
    <row r="30" spans="1:7" ht="15">
      <c r="A30" s="3">
        <v>12</v>
      </c>
      <c r="B30" s="7" t="s">
        <v>29</v>
      </c>
      <c r="C30" s="4">
        <v>61</v>
      </c>
      <c r="D30" s="27">
        <v>1381.052</v>
      </c>
      <c r="E30" s="40">
        <v>34</v>
      </c>
      <c r="F30" s="17">
        <v>918.655</v>
      </c>
      <c r="G30" s="17">
        <v>0</v>
      </c>
    </row>
    <row r="31" spans="1:7" ht="15">
      <c r="A31" s="3">
        <v>13</v>
      </c>
      <c r="B31" s="7" t="s">
        <v>30</v>
      </c>
      <c r="C31" s="4">
        <v>77</v>
      </c>
      <c r="D31" s="27">
        <v>1556.395</v>
      </c>
      <c r="E31" s="40">
        <v>40</v>
      </c>
      <c r="F31" s="17">
        <v>1015.828</v>
      </c>
      <c r="G31" s="17">
        <v>0</v>
      </c>
    </row>
    <row r="32" spans="1:7" ht="15">
      <c r="A32" s="3">
        <v>14</v>
      </c>
      <c r="B32" s="7" t="s">
        <v>31</v>
      </c>
      <c r="C32" s="4">
        <v>42</v>
      </c>
      <c r="D32" s="27">
        <v>532.117</v>
      </c>
      <c r="E32" s="40">
        <v>20</v>
      </c>
      <c r="F32" s="17">
        <v>340.756</v>
      </c>
      <c r="G32" s="17">
        <v>0</v>
      </c>
    </row>
    <row r="33" spans="1:7" ht="15.75">
      <c r="A33" s="11" t="s">
        <v>32</v>
      </c>
      <c r="B33" s="8"/>
      <c r="C33" s="41">
        <f>SUM(C19:C32)</f>
        <v>646</v>
      </c>
      <c r="D33" s="28">
        <f>SUM(D19:D32)</f>
        <v>12799.819000000001</v>
      </c>
      <c r="E33" s="41">
        <f>SUM(E19:E32)</f>
        <v>324</v>
      </c>
      <c r="F33" s="9">
        <f>SUM(F19:F32)</f>
        <v>8160.570000000001</v>
      </c>
      <c r="G33" s="9">
        <f>SUM(G19:G32)</f>
        <v>13</v>
      </c>
    </row>
    <row r="34" spans="1:7" ht="15.75">
      <c r="A34" s="11" t="s">
        <v>33</v>
      </c>
      <c r="B34" s="8"/>
      <c r="C34" s="41">
        <f>C6+C17+C33</f>
        <v>831</v>
      </c>
      <c r="D34" s="28">
        <f>D6+D17+D33</f>
        <v>16165.655000000002</v>
      </c>
      <c r="E34" s="41">
        <f>E6+E17+E33</f>
        <v>419</v>
      </c>
      <c r="F34" s="9">
        <f>F6+F17+F33</f>
        <v>10510.504</v>
      </c>
      <c r="G34" s="9">
        <f>G6+G17+G33</f>
        <v>13</v>
      </c>
    </row>
    <row r="35" spans="1:7" ht="15.75">
      <c r="A35" s="3"/>
      <c r="B35" s="8" t="s">
        <v>34</v>
      </c>
      <c r="C35" s="8"/>
      <c r="D35" s="29"/>
      <c r="E35" s="29"/>
      <c r="F35" s="21"/>
      <c r="G35" s="17"/>
    </row>
    <row r="36" spans="1:8" ht="15">
      <c r="A36" s="3">
        <v>1</v>
      </c>
      <c r="B36" s="7" t="s">
        <v>35</v>
      </c>
      <c r="C36" s="4">
        <v>48</v>
      </c>
      <c r="D36" s="27">
        <v>687.19</v>
      </c>
      <c r="E36" s="40">
        <v>24</v>
      </c>
      <c r="F36" s="17">
        <v>393.75</v>
      </c>
      <c r="G36" s="17">
        <v>0</v>
      </c>
      <c r="H36" t="s">
        <v>52</v>
      </c>
    </row>
    <row r="37" spans="1:7" ht="15">
      <c r="A37" s="3">
        <v>2</v>
      </c>
      <c r="B37" s="4" t="s">
        <v>36</v>
      </c>
      <c r="C37" s="4">
        <v>42</v>
      </c>
      <c r="D37" s="27">
        <v>652.277</v>
      </c>
      <c r="E37" s="40">
        <v>20</v>
      </c>
      <c r="F37" s="17">
        <v>394.211</v>
      </c>
      <c r="G37" s="17">
        <v>5</v>
      </c>
    </row>
    <row r="38" spans="1:7" ht="15">
      <c r="A38" s="3">
        <v>3</v>
      </c>
      <c r="B38" s="7" t="s">
        <v>37</v>
      </c>
      <c r="C38" s="4">
        <v>42</v>
      </c>
      <c r="D38" s="27">
        <v>622.909</v>
      </c>
      <c r="E38" s="40">
        <v>18</v>
      </c>
      <c r="F38" s="17">
        <v>359.746</v>
      </c>
      <c r="G38" s="17">
        <v>0</v>
      </c>
    </row>
    <row r="39" spans="1:7" ht="15.75">
      <c r="A39" s="11" t="s">
        <v>39</v>
      </c>
      <c r="B39" s="8"/>
      <c r="C39" s="41">
        <f>SUM(C36:C38)</f>
        <v>132</v>
      </c>
      <c r="D39" s="28">
        <f>SUM(D36:D38)</f>
        <v>1962.3760000000002</v>
      </c>
      <c r="E39" s="41">
        <f>SUM(E36:E38)</f>
        <v>62</v>
      </c>
      <c r="F39" s="9">
        <f>SUM(F36:F38)</f>
        <v>1147.7069999999999</v>
      </c>
      <c r="G39" s="9">
        <f>SUM(G36:G38)</f>
        <v>5</v>
      </c>
    </row>
    <row r="40" spans="1:7" ht="15.75">
      <c r="A40" s="3"/>
      <c r="B40" s="8" t="s">
        <v>40</v>
      </c>
      <c r="C40" s="8"/>
      <c r="D40" s="29"/>
      <c r="E40" s="29"/>
      <c r="F40" s="21"/>
      <c r="G40" s="17"/>
    </row>
    <row r="41" spans="1:7" ht="15">
      <c r="A41" s="3">
        <v>1</v>
      </c>
      <c r="B41" s="4" t="s">
        <v>41</v>
      </c>
      <c r="C41" s="4">
        <v>73</v>
      </c>
      <c r="D41" s="27">
        <v>1347.434</v>
      </c>
      <c r="E41" s="40">
        <v>36</v>
      </c>
      <c r="F41" s="17">
        <v>848.751</v>
      </c>
      <c r="G41" s="17">
        <v>0</v>
      </c>
    </row>
    <row r="42" spans="1:7" ht="15">
      <c r="A42" s="3">
        <v>2</v>
      </c>
      <c r="B42" s="4" t="s">
        <v>56</v>
      </c>
      <c r="C42" s="4">
        <v>55</v>
      </c>
      <c r="D42" s="27">
        <v>930.39</v>
      </c>
      <c r="E42" s="40">
        <v>26</v>
      </c>
      <c r="F42" s="17">
        <v>575.941</v>
      </c>
      <c r="G42" s="17">
        <v>0</v>
      </c>
    </row>
    <row r="43" spans="1:7" s="45" customFormat="1" ht="15">
      <c r="A43" s="43">
        <v>3</v>
      </c>
      <c r="B43" s="25" t="s">
        <v>42</v>
      </c>
      <c r="C43" s="25">
        <f>66-8</f>
        <v>58</v>
      </c>
      <c r="D43" s="26">
        <f>1052.518-69.146</f>
        <v>983.3720000000001</v>
      </c>
      <c r="E43" s="44">
        <v>29</v>
      </c>
      <c r="F43" s="26">
        <v>553.944</v>
      </c>
      <c r="G43" s="26">
        <v>0</v>
      </c>
    </row>
    <row r="44" spans="1:7" ht="15">
      <c r="A44" s="3">
        <v>4</v>
      </c>
      <c r="B44" s="4" t="s">
        <v>43</v>
      </c>
      <c r="C44" s="4">
        <v>85</v>
      </c>
      <c r="D44" s="27">
        <v>1344.479</v>
      </c>
      <c r="E44" s="40">
        <v>45</v>
      </c>
      <c r="F44" s="17">
        <v>926.915</v>
      </c>
      <c r="G44" s="17">
        <v>0</v>
      </c>
    </row>
    <row r="45" spans="1:7" ht="15">
      <c r="A45" s="3">
        <v>5</v>
      </c>
      <c r="B45" s="4" t="s">
        <v>44</v>
      </c>
      <c r="C45" s="4">
        <v>70</v>
      </c>
      <c r="D45" s="27">
        <v>1234.715</v>
      </c>
      <c r="E45" s="40">
        <v>36</v>
      </c>
      <c r="F45" s="17">
        <v>823.839</v>
      </c>
      <c r="G45" s="17">
        <v>0</v>
      </c>
    </row>
    <row r="46" spans="1:7" ht="15">
      <c r="A46" s="3">
        <v>6</v>
      </c>
      <c r="B46" s="4" t="s">
        <v>45</v>
      </c>
      <c r="C46" s="4">
        <v>39</v>
      </c>
      <c r="D46" s="27">
        <v>815.925</v>
      </c>
      <c r="E46" s="40">
        <v>22</v>
      </c>
      <c r="F46" s="17">
        <v>464.553</v>
      </c>
      <c r="G46" s="17">
        <v>0</v>
      </c>
    </row>
    <row r="47" spans="1:7" ht="15">
      <c r="A47" s="3">
        <v>7</v>
      </c>
      <c r="B47" s="7" t="s">
        <v>46</v>
      </c>
      <c r="C47" s="4">
        <v>56</v>
      </c>
      <c r="D47" s="27">
        <v>1030.062</v>
      </c>
      <c r="E47" s="40">
        <v>22</v>
      </c>
      <c r="F47" s="17">
        <v>571.491</v>
      </c>
      <c r="G47" s="17">
        <v>0</v>
      </c>
    </row>
    <row r="48" spans="1:7" ht="15">
      <c r="A48" s="3">
        <v>8</v>
      </c>
      <c r="B48" s="7" t="s">
        <v>47</v>
      </c>
      <c r="C48" s="4">
        <v>85</v>
      </c>
      <c r="D48" s="27">
        <v>1731.406</v>
      </c>
      <c r="E48" s="40">
        <v>43</v>
      </c>
      <c r="F48" s="17">
        <v>1103.845</v>
      </c>
      <c r="G48" s="17">
        <v>18</v>
      </c>
    </row>
    <row r="49" spans="1:7" ht="15">
      <c r="A49" s="3">
        <v>9</v>
      </c>
      <c r="B49" s="4" t="s">
        <v>48</v>
      </c>
      <c r="C49" s="4">
        <v>64</v>
      </c>
      <c r="D49" s="27">
        <v>1080.824</v>
      </c>
      <c r="E49" s="40">
        <v>31</v>
      </c>
      <c r="F49" s="17">
        <v>656.163</v>
      </c>
      <c r="G49" s="17">
        <v>0</v>
      </c>
    </row>
    <row r="50" spans="1:7" ht="15.75">
      <c r="A50" s="13" t="s">
        <v>49</v>
      </c>
      <c r="B50" s="8"/>
      <c r="C50" s="41">
        <f>SUM(C41:C49)</f>
        <v>585</v>
      </c>
      <c r="D50" s="28">
        <f>SUM(D41:D49)</f>
        <v>10498.607</v>
      </c>
      <c r="E50" s="41">
        <f>SUM(E41:E49)</f>
        <v>290</v>
      </c>
      <c r="F50" s="9">
        <f>SUM(F41:F49)</f>
        <v>6525.442000000001</v>
      </c>
      <c r="G50" s="9">
        <f>SUM(G41:G49)</f>
        <v>18</v>
      </c>
    </row>
    <row r="51" spans="1:7" ht="15.75">
      <c r="A51" s="13" t="s">
        <v>50</v>
      </c>
      <c r="B51" s="8"/>
      <c r="C51" s="41">
        <f>C39+C50</f>
        <v>717</v>
      </c>
      <c r="D51" s="28">
        <f>D39+D50</f>
        <v>12460.983</v>
      </c>
      <c r="E51" s="41">
        <f>E39+E50</f>
        <v>352</v>
      </c>
      <c r="F51" s="9">
        <f>F39+F50</f>
        <v>7673.149000000001</v>
      </c>
      <c r="G51" s="9">
        <f>G39+G50</f>
        <v>23</v>
      </c>
    </row>
    <row r="52" spans="1:7" ht="16.5" thickBot="1">
      <c r="A52" s="58" t="s">
        <v>51</v>
      </c>
      <c r="B52" s="59"/>
      <c r="C52" s="42">
        <f>C34+C51</f>
        <v>1548</v>
      </c>
      <c r="D52" s="31">
        <f>D34+D51</f>
        <v>28626.638000000003</v>
      </c>
      <c r="E52" s="42">
        <f>E34+E51</f>
        <v>771</v>
      </c>
      <c r="F52" s="14">
        <f>F34+F51</f>
        <v>18183.653000000002</v>
      </c>
      <c r="G52" s="14">
        <f>G34+G51</f>
        <v>36</v>
      </c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3" sqref="C23"/>
    </sheetView>
  </sheetViews>
  <sheetFormatPr defaultColWidth="9.140625" defaultRowHeight="12.75"/>
  <cols>
    <col min="1" max="1" width="4.421875" style="33" customWidth="1"/>
    <col min="2" max="2" width="30.57421875" style="0" customWidth="1"/>
    <col min="3" max="3" width="18.140625" style="0" customWidth="1"/>
    <col min="4" max="4" width="17.8515625" style="32" customWidth="1"/>
    <col min="5" max="5" width="13.140625" style="32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7" t="s">
        <v>64</v>
      </c>
      <c r="B1" s="69" t="s">
        <v>72</v>
      </c>
      <c r="C1" s="62"/>
      <c r="D1" s="62"/>
      <c r="E1" s="62"/>
      <c r="F1" s="62"/>
      <c r="G1" s="62"/>
    </row>
    <row r="2" spans="1:8" ht="63.75" customHeight="1">
      <c r="A2" s="68"/>
      <c r="B2" s="35" t="s">
        <v>63</v>
      </c>
      <c r="C2" s="35" t="s">
        <v>60</v>
      </c>
      <c r="D2" s="2" t="s">
        <v>61</v>
      </c>
      <c r="E2" s="2" t="s">
        <v>62</v>
      </c>
      <c r="F2" s="2" t="s">
        <v>65</v>
      </c>
      <c r="G2" s="2" t="s">
        <v>66</v>
      </c>
      <c r="H2" s="16"/>
    </row>
    <row r="3" spans="1:7" s="39" customFormat="1" ht="11.25" customHeight="1">
      <c r="A3" s="36">
        <v>1</v>
      </c>
      <c r="B3" s="37">
        <v>2</v>
      </c>
      <c r="C3" s="37">
        <v>3</v>
      </c>
      <c r="D3" s="38">
        <v>4</v>
      </c>
      <c r="E3" s="38">
        <v>5</v>
      </c>
      <c r="F3" s="38">
        <v>6</v>
      </c>
      <c r="G3" s="38">
        <v>7</v>
      </c>
    </row>
    <row r="4" spans="1:7" ht="15">
      <c r="A4" s="3">
        <v>1</v>
      </c>
      <c r="B4" s="4" t="s">
        <v>4</v>
      </c>
      <c r="C4" s="4">
        <v>5</v>
      </c>
      <c r="D4" s="27">
        <v>85.378</v>
      </c>
      <c r="E4" s="40">
        <v>1</v>
      </c>
      <c r="F4" s="27">
        <v>51.321</v>
      </c>
      <c r="G4" s="17">
        <v>0</v>
      </c>
    </row>
    <row r="5" spans="1:7" s="45" customFormat="1" ht="15">
      <c r="A5" s="43">
        <v>2</v>
      </c>
      <c r="B5" s="25" t="s">
        <v>5</v>
      </c>
      <c r="C5" s="25">
        <f>23-22</f>
        <v>1</v>
      </c>
      <c r="D5" s="26">
        <f>265.722-230.281</f>
        <v>35.440999999999974</v>
      </c>
      <c r="E5" s="44">
        <v>1</v>
      </c>
      <c r="F5" s="26">
        <v>35.441</v>
      </c>
      <c r="G5" s="26">
        <v>0</v>
      </c>
    </row>
    <row r="6" spans="1:7" ht="15.75">
      <c r="A6" s="63" t="s">
        <v>6</v>
      </c>
      <c r="B6" s="64"/>
      <c r="C6" s="41">
        <f>SUM(C4:C5)</f>
        <v>6</v>
      </c>
      <c r="D6" s="28">
        <f>SUM(D4:D5)</f>
        <v>120.81899999999997</v>
      </c>
      <c r="E6" s="41">
        <f>SUM(E4:E5)</f>
        <v>2</v>
      </c>
      <c r="F6" s="9">
        <f>SUM(F4:F5)</f>
        <v>86.762</v>
      </c>
      <c r="G6" s="9">
        <f>SUM(G4:G5)</f>
        <v>0</v>
      </c>
    </row>
    <row r="7" spans="1:7" ht="15.75">
      <c r="A7" s="65" t="s">
        <v>7</v>
      </c>
      <c r="B7" s="66"/>
      <c r="C7" s="34"/>
      <c r="D7" s="29"/>
      <c r="E7" s="29"/>
      <c r="F7" s="21"/>
      <c r="G7" s="17"/>
    </row>
    <row r="8" spans="1:7" ht="15">
      <c r="A8" s="5">
        <v>1</v>
      </c>
      <c r="B8" s="6" t="s">
        <v>8</v>
      </c>
      <c r="C8" s="6">
        <v>27</v>
      </c>
      <c r="D8" s="27">
        <v>417.579</v>
      </c>
      <c r="E8" s="40">
        <v>13</v>
      </c>
      <c r="F8" s="17">
        <v>288.248</v>
      </c>
      <c r="G8" s="17">
        <v>0</v>
      </c>
    </row>
    <row r="9" spans="1:7" ht="15">
      <c r="A9" s="5">
        <v>2</v>
      </c>
      <c r="B9" s="6" t="s">
        <v>9</v>
      </c>
      <c r="C9" s="6">
        <v>20</v>
      </c>
      <c r="D9" s="27">
        <v>385.375</v>
      </c>
      <c r="E9" s="40">
        <v>9</v>
      </c>
      <c r="F9" s="17">
        <v>227.416</v>
      </c>
      <c r="G9" s="17">
        <v>0</v>
      </c>
    </row>
    <row r="10" spans="1:7" ht="15">
      <c r="A10" s="5">
        <v>3</v>
      </c>
      <c r="B10" s="4" t="s">
        <v>10</v>
      </c>
      <c r="C10" s="6">
        <v>26</v>
      </c>
      <c r="D10" s="27">
        <v>466.076</v>
      </c>
      <c r="E10" s="40">
        <v>15</v>
      </c>
      <c r="F10" s="17">
        <v>252.056</v>
      </c>
      <c r="G10" s="17">
        <v>0</v>
      </c>
    </row>
    <row r="11" spans="1:7" ht="15">
      <c r="A11" s="5">
        <v>4</v>
      </c>
      <c r="B11" s="4" t="s">
        <v>11</v>
      </c>
      <c r="C11" s="6">
        <v>20</v>
      </c>
      <c r="D11" s="27">
        <v>357.211</v>
      </c>
      <c r="E11" s="40">
        <v>8</v>
      </c>
      <c r="F11" s="17">
        <v>168.122</v>
      </c>
      <c r="G11" s="17">
        <v>0</v>
      </c>
    </row>
    <row r="12" spans="1:7" ht="15">
      <c r="A12" s="5">
        <v>5</v>
      </c>
      <c r="B12" s="4" t="s">
        <v>12</v>
      </c>
      <c r="C12" s="6">
        <v>18</v>
      </c>
      <c r="D12" s="27">
        <v>419.321</v>
      </c>
      <c r="E12" s="40">
        <v>8</v>
      </c>
      <c r="F12" s="17">
        <v>316.307</v>
      </c>
      <c r="G12" s="17">
        <v>0</v>
      </c>
    </row>
    <row r="13" spans="1:7" ht="15">
      <c r="A13" s="5">
        <v>6</v>
      </c>
      <c r="B13" s="4" t="s">
        <v>13</v>
      </c>
      <c r="C13" s="6">
        <v>25</v>
      </c>
      <c r="D13" s="27">
        <v>420.863</v>
      </c>
      <c r="E13" s="40">
        <v>10</v>
      </c>
      <c r="F13" s="17">
        <v>260.524</v>
      </c>
      <c r="G13" s="17">
        <v>0</v>
      </c>
    </row>
    <row r="14" spans="1:7" ht="15">
      <c r="A14" s="5">
        <v>7</v>
      </c>
      <c r="B14" s="4" t="s">
        <v>14</v>
      </c>
      <c r="C14" s="6">
        <v>19</v>
      </c>
      <c r="D14" s="27">
        <v>358.185</v>
      </c>
      <c r="E14" s="40">
        <v>9</v>
      </c>
      <c r="F14" s="17">
        <v>268.592</v>
      </c>
      <c r="G14" s="17">
        <v>0</v>
      </c>
    </row>
    <row r="15" spans="1:7" ht="15">
      <c r="A15" s="5">
        <v>8</v>
      </c>
      <c r="B15" s="7" t="s">
        <v>15</v>
      </c>
      <c r="C15" s="6">
        <v>20</v>
      </c>
      <c r="D15" s="27">
        <v>427.133</v>
      </c>
      <c r="E15" s="40">
        <v>10</v>
      </c>
      <c r="F15" s="17">
        <v>254.954</v>
      </c>
      <c r="G15" s="17">
        <v>0</v>
      </c>
    </row>
    <row r="16" spans="1:7" ht="15">
      <c r="A16" s="5">
        <v>9</v>
      </c>
      <c r="B16" s="4" t="s">
        <v>16</v>
      </c>
      <c r="C16" s="6">
        <v>20</v>
      </c>
      <c r="D16" s="27">
        <v>359.697</v>
      </c>
      <c r="E16" s="40">
        <v>12</v>
      </c>
      <c r="F16" s="17">
        <v>243.321</v>
      </c>
      <c r="G16" s="17">
        <v>0</v>
      </c>
    </row>
    <row r="17" spans="1:7" ht="15.75">
      <c r="A17" s="11" t="s">
        <v>17</v>
      </c>
      <c r="B17" s="8"/>
      <c r="C17" s="41">
        <f>SUM(C8:C16)</f>
        <v>195</v>
      </c>
      <c r="D17" s="28">
        <f>SUM(D8:D16)</f>
        <v>3611.4399999999996</v>
      </c>
      <c r="E17" s="41">
        <f>SUM(E8:E16)</f>
        <v>94</v>
      </c>
      <c r="F17" s="9">
        <f>SUM(F8:F16)</f>
        <v>2279.5400000000004</v>
      </c>
      <c r="G17" s="9">
        <f>SUM(G8:G16)</f>
        <v>0</v>
      </c>
    </row>
    <row r="18" spans="1:7" ht="15.75">
      <c r="A18" s="3"/>
      <c r="B18" s="8" t="s">
        <v>18</v>
      </c>
      <c r="C18" s="8"/>
      <c r="D18" s="29"/>
      <c r="E18" s="29"/>
      <c r="F18" s="21"/>
      <c r="G18" s="17"/>
    </row>
    <row r="19" spans="1:7" ht="15">
      <c r="A19" s="3">
        <v>1</v>
      </c>
      <c r="B19" s="4" t="s">
        <v>3</v>
      </c>
      <c r="C19" s="4">
        <v>63</v>
      </c>
      <c r="D19" s="27">
        <v>1175.014</v>
      </c>
      <c r="E19" s="40">
        <v>34</v>
      </c>
      <c r="F19" s="17">
        <v>829.605</v>
      </c>
      <c r="G19" s="17">
        <v>0</v>
      </c>
    </row>
    <row r="20" spans="1:7" ht="15">
      <c r="A20" s="3">
        <v>2</v>
      </c>
      <c r="B20" s="4" t="s">
        <v>19</v>
      </c>
      <c r="C20" s="4">
        <v>32</v>
      </c>
      <c r="D20" s="27">
        <v>601.803</v>
      </c>
      <c r="E20" s="40">
        <v>16</v>
      </c>
      <c r="F20" s="17">
        <v>370.416</v>
      </c>
      <c r="G20" s="17">
        <v>0</v>
      </c>
    </row>
    <row r="21" spans="1:7" s="45" customFormat="1" ht="15">
      <c r="A21" s="43">
        <v>3</v>
      </c>
      <c r="B21" s="25" t="s">
        <v>20</v>
      </c>
      <c r="C21" s="25">
        <f>55-15</f>
        <v>40</v>
      </c>
      <c r="D21" s="26">
        <f>1063.012-142.526</f>
        <v>920.4859999999999</v>
      </c>
      <c r="E21" s="44">
        <v>17</v>
      </c>
      <c r="F21" s="26">
        <v>455.749</v>
      </c>
      <c r="G21" s="26">
        <v>0</v>
      </c>
    </row>
    <row r="22" spans="1:7" ht="15">
      <c r="A22" s="3">
        <v>4</v>
      </c>
      <c r="B22" s="4" t="s">
        <v>21</v>
      </c>
      <c r="C22" s="4">
        <v>27</v>
      </c>
      <c r="D22" s="27">
        <v>440.281</v>
      </c>
      <c r="E22" s="40">
        <v>12</v>
      </c>
      <c r="F22" s="17">
        <v>239.023</v>
      </c>
      <c r="G22" s="17">
        <v>0</v>
      </c>
    </row>
    <row r="23" spans="1:7" s="45" customFormat="1" ht="15">
      <c r="A23" s="43">
        <v>5</v>
      </c>
      <c r="B23" s="25" t="s">
        <v>22</v>
      </c>
      <c r="C23" s="25">
        <f>42-5</f>
        <v>37</v>
      </c>
      <c r="D23" s="26">
        <f>826.439-45.265</f>
        <v>781.174</v>
      </c>
      <c r="E23" s="44">
        <v>14</v>
      </c>
      <c r="F23" s="26">
        <v>365.991</v>
      </c>
      <c r="G23" s="26">
        <v>0</v>
      </c>
    </row>
    <row r="24" spans="1:7" ht="15">
      <c r="A24" s="3">
        <v>6</v>
      </c>
      <c r="B24" s="4" t="s">
        <v>23</v>
      </c>
      <c r="C24" s="4">
        <v>42</v>
      </c>
      <c r="D24" s="27">
        <v>906.703</v>
      </c>
      <c r="E24" s="40">
        <v>25</v>
      </c>
      <c r="F24" s="17">
        <v>610.363</v>
      </c>
      <c r="G24" s="17">
        <v>0</v>
      </c>
    </row>
    <row r="25" spans="1:7" ht="15">
      <c r="A25" s="3">
        <v>7</v>
      </c>
      <c r="B25" s="4" t="s">
        <v>24</v>
      </c>
      <c r="C25" s="4">
        <v>37</v>
      </c>
      <c r="D25" s="27">
        <v>667.148</v>
      </c>
      <c r="E25" s="40">
        <v>20</v>
      </c>
      <c r="F25" s="17">
        <v>426.789</v>
      </c>
      <c r="G25" s="17">
        <v>0</v>
      </c>
    </row>
    <row r="26" spans="1:7" ht="15">
      <c r="A26" s="3">
        <v>8</v>
      </c>
      <c r="B26" s="7" t="s">
        <v>25</v>
      </c>
      <c r="C26" s="4">
        <v>29</v>
      </c>
      <c r="D26" s="27">
        <v>610.627</v>
      </c>
      <c r="E26" s="40">
        <v>14</v>
      </c>
      <c r="F26" s="17">
        <v>400.513</v>
      </c>
      <c r="G26" s="17">
        <v>0</v>
      </c>
    </row>
    <row r="27" spans="1:7" ht="15">
      <c r="A27" s="3">
        <v>9</v>
      </c>
      <c r="B27" s="7" t="s">
        <v>26</v>
      </c>
      <c r="C27" s="4">
        <v>28</v>
      </c>
      <c r="D27" s="27">
        <v>659.395</v>
      </c>
      <c r="E27" s="40">
        <v>13</v>
      </c>
      <c r="F27" s="17">
        <v>359.667</v>
      </c>
      <c r="G27" s="17">
        <v>0</v>
      </c>
    </row>
    <row r="28" spans="1:7" ht="15">
      <c r="A28" s="3">
        <v>10</v>
      </c>
      <c r="B28" s="7" t="s">
        <v>27</v>
      </c>
      <c r="C28" s="4">
        <v>35</v>
      </c>
      <c r="D28" s="27">
        <v>644.392</v>
      </c>
      <c r="E28" s="40">
        <v>18</v>
      </c>
      <c r="F28" s="17">
        <v>486.624</v>
      </c>
      <c r="G28" s="17">
        <v>0</v>
      </c>
    </row>
    <row r="29" spans="1:7" s="45" customFormat="1" ht="15">
      <c r="A29" s="43">
        <v>11</v>
      </c>
      <c r="B29" s="25" t="s">
        <v>28</v>
      </c>
      <c r="C29" s="25">
        <f>109-21</f>
        <v>88</v>
      </c>
      <c r="D29" s="26">
        <f>2405.12-351.4</f>
        <v>2053.72</v>
      </c>
      <c r="E29" s="44">
        <v>40</v>
      </c>
      <c r="F29" s="26">
        <v>1278.259</v>
      </c>
      <c r="G29" s="26">
        <v>0</v>
      </c>
    </row>
    <row r="30" spans="1:7" ht="15">
      <c r="A30" s="3">
        <v>12</v>
      </c>
      <c r="B30" s="7" t="s">
        <v>29</v>
      </c>
      <c r="C30" s="4">
        <v>62</v>
      </c>
      <c r="D30" s="27">
        <v>1404.234</v>
      </c>
      <c r="E30" s="40">
        <v>34</v>
      </c>
      <c r="F30" s="17">
        <v>905.761</v>
      </c>
      <c r="G30" s="17">
        <v>0</v>
      </c>
    </row>
    <row r="31" spans="1:7" ht="15">
      <c r="A31" s="3">
        <v>13</v>
      </c>
      <c r="B31" s="7" t="s">
        <v>30</v>
      </c>
      <c r="C31" s="4">
        <v>77</v>
      </c>
      <c r="D31" s="27">
        <v>1570.722</v>
      </c>
      <c r="E31" s="40">
        <v>40</v>
      </c>
      <c r="F31" s="17">
        <v>1025.19</v>
      </c>
      <c r="G31" s="17">
        <v>0</v>
      </c>
    </row>
    <row r="32" spans="1:7" ht="15">
      <c r="A32" s="3">
        <v>14</v>
      </c>
      <c r="B32" s="7" t="s">
        <v>31</v>
      </c>
      <c r="C32" s="4">
        <v>30</v>
      </c>
      <c r="D32" s="27">
        <v>536.324</v>
      </c>
      <c r="E32" s="40">
        <v>15</v>
      </c>
      <c r="F32" s="17">
        <v>338.817</v>
      </c>
      <c r="G32" s="17">
        <v>0</v>
      </c>
    </row>
    <row r="33" spans="1:7" ht="15.75">
      <c r="A33" s="11" t="s">
        <v>32</v>
      </c>
      <c r="B33" s="8"/>
      <c r="C33" s="41">
        <f>SUM(C19:C32)</f>
        <v>627</v>
      </c>
      <c r="D33" s="28">
        <f>SUM(D19:D32)</f>
        <v>12972.023</v>
      </c>
      <c r="E33" s="41">
        <f>SUM(E19:E32)</f>
        <v>312</v>
      </c>
      <c r="F33" s="9">
        <f>SUM(F19:F32)</f>
        <v>8092.767000000001</v>
      </c>
      <c r="G33" s="9">
        <f>SUM(G19:G32)</f>
        <v>0</v>
      </c>
    </row>
    <row r="34" spans="1:7" ht="15.75">
      <c r="A34" s="11" t="s">
        <v>33</v>
      </c>
      <c r="B34" s="8"/>
      <c r="C34" s="41">
        <f>C6+C17+C33</f>
        <v>828</v>
      </c>
      <c r="D34" s="28">
        <f>D6+D17+D33</f>
        <v>16704.282</v>
      </c>
      <c r="E34" s="41">
        <f>E6+E17+E33</f>
        <v>408</v>
      </c>
      <c r="F34" s="9">
        <f>F6+F17+F33</f>
        <v>10459.069000000001</v>
      </c>
      <c r="G34" s="9">
        <f>G6+G17+G33</f>
        <v>0</v>
      </c>
    </row>
    <row r="35" spans="1:7" ht="15.75">
      <c r="A35" s="3"/>
      <c r="B35" s="8" t="s">
        <v>34</v>
      </c>
      <c r="C35" s="8"/>
      <c r="D35" s="29"/>
      <c r="E35" s="29"/>
      <c r="F35" s="21"/>
      <c r="G35" s="17"/>
    </row>
    <row r="36" spans="1:8" ht="15">
      <c r="A36" s="3">
        <v>1</v>
      </c>
      <c r="B36" s="7" t="s">
        <v>35</v>
      </c>
      <c r="C36" s="4">
        <v>48</v>
      </c>
      <c r="D36" s="27">
        <v>737.366</v>
      </c>
      <c r="E36" s="40">
        <v>24</v>
      </c>
      <c r="F36" s="17">
        <v>423.813</v>
      </c>
      <c r="G36" s="17">
        <v>0</v>
      </c>
      <c r="H36" t="s">
        <v>52</v>
      </c>
    </row>
    <row r="37" spans="1:7" ht="15">
      <c r="A37" s="3">
        <v>2</v>
      </c>
      <c r="B37" s="4" t="s">
        <v>36</v>
      </c>
      <c r="C37" s="4">
        <v>42</v>
      </c>
      <c r="D37" s="27">
        <v>653.881</v>
      </c>
      <c r="E37" s="40">
        <v>20</v>
      </c>
      <c r="F37" s="17">
        <v>400.327</v>
      </c>
      <c r="G37" s="17">
        <v>0</v>
      </c>
    </row>
    <row r="38" spans="1:7" ht="15">
      <c r="A38" s="3">
        <v>3</v>
      </c>
      <c r="B38" s="7" t="s">
        <v>37</v>
      </c>
      <c r="C38" s="4">
        <v>42</v>
      </c>
      <c r="D38" s="27">
        <v>640.327</v>
      </c>
      <c r="E38" s="40">
        <v>18</v>
      </c>
      <c r="F38" s="17">
        <v>368.181</v>
      </c>
      <c r="G38" s="17">
        <v>0</v>
      </c>
    </row>
    <row r="39" spans="1:7" ht="15.75">
      <c r="A39" s="11" t="s">
        <v>39</v>
      </c>
      <c r="B39" s="8"/>
      <c r="C39" s="41">
        <f>SUM(C36:C38)</f>
        <v>132</v>
      </c>
      <c r="D39" s="28">
        <f>SUM(D36:D38)</f>
        <v>2031.5739999999998</v>
      </c>
      <c r="E39" s="41">
        <f>SUM(E36:E38)</f>
        <v>62</v>
      </c>
      <c r="F39" s="9">
        <f>SUM(F36:F38)</f>
        <v>1192.321</v>
      </c>
      <c r="G39" s="9">
        <f>SUM(G36:G38)</f>
        <v>0</v>
      </c>
    </row>
    <row r="40" spans="1:7" ht="15.75">
      <c r="A40" s="3"/>
      <c r="B40" s="8" t="s">
        <v>40</v>
      </c>
      <c r="C40" s="8"/>
      <c r="D40" s="29"/>
      <c r="E40" s="29"/>
      <c r="F40" s="21"/>
      <c r="G40" s="17"/>
    </row>
    <row r="41" spans="1:7" ht="15">
      <c r="A41" s="3">
        <v>1</v>
      </c>
      <c r="B41" s="4" t="s">
        <v>41</v>
      </c>
      <c r="C41" s="4">
        <v>74</v>
      </c>
      <c r="D41" s="27">
        <v>1363.99</v>
      </c>
      <c r="E41" s="40">
        <v>37</v>
      </c>
      <c r="F41" s="17">
        <v>851.646</v>
      </c>
      <c r="G41" s="17">
        <v>0</v>
      </c>
    </row>
    <row r="42" spans="1:7" ht="15">
      <c r="A42" s="3">
        <v>2</v>
      </c>
      <c r="B42" s="4" t="s">
        <v>56</v>
      </c>
      <c r="C42" s="4">
        <v>55</v>
      </c>
      <c r="D42" s="27">
        <v>927.027</v>
      </c>
      <c r="E42" s="40">
        <v>26</v>
      </c>
      <c r="F42" s="17">
        <v>561.813</v>
      </c>
      <c r="G42" s="17">
        <v>0</v>
      </c>
    </row>
    <row r="43" spans="1:7" s="45" customFormat="1" ht="15">
      <c r="A43" s="43">
        <v>3</v>
      </c>
      <c r="B43" s="25" t="s">
        <v>42</v>
      </c>
      <c r="C43" s="25">
        <f>66-8</f>
        <v>58</v>
      </c>
      <c r="D43" s="26">
        <f>1085.432-71.573</f>
        <v>1013.859</v>
      </c>
      <c r="E43" s="44">
        <v>29</v>
      </c>
      <c r="F43" s="26">
        <v>556.474</v>
      </c>
      <c r="G43" s="26">
        <v>0</v>
      </c>
    </row>
    <row r="44" spans="1:7" ht="15">
      <c r="A44" s="3">
        <v>4</v>
      </c>
      <c r="B44" s="4" t="s">
        <v>43</v>
      </c>
      <c r="C44" s="4">
        <v>85</v>
      </c>
      <c r="D44" s="27">
        <v>1359.4</v>
      </c>
      <c r="E44" s="40">
        <v>45</v>
      </c>
      <c r="F44" s="17">
        <v>923.839</v>
      </c>
      <c r="G44" s="17">
        <v>0</v>
      </c>
    </row>
    <row r="45" spans="1:7" ht="15">
      <c r="A45" s="3">
        <v>5</v>
      </c>
      <c r="B45" s="4" t="s">
        <v>44</v>
      </c>
      <c r="C45" s="4">
        <v>72</v>
      </c>
      <c r="D45" s="27">
        <v>1215.917</v>
      </c>
      <c r="E45" s="40">
        <v>36</v>
      </c>
      <c r="F45" s="17">
        <v>784.078</v>
      </c>
      <c r="G45" s="17">
        <v>0</v>
      </c>
    </row>
    <row r="46" spans="1:7" ht="15">
      <c r="A46" s="3">
        <v>6</v>
      </c>
      <c r="B46" s="4" t="s">
        <v>45</v>
      </c>
      <c r="C46" s="4">
        <v>40</v>
      </c>
      <c r="D46" s="27">
        <v>821.846</v>
      </c>
      <c r="E46" s="40">
        <v>22</v>
      </c>
      <c r="F46" s="17">
        <v>472.883</v>
      </c>
      <c r="G46" s="17">
        <v>0</v>
      </c>
    </row>
    <row r="47" spans="1:7" ht="15">
      <c r="A47" s="3">
        <v>7</v>
      </c>
      <c r="B47" s="7" t="s">
        <v>46</v>
      </c>
      <c r="C47" s="4">
        <v>56</v>
      </c>
      <c r="D47" s="27">
        <v>1085.527</v>
      </c>
      <c r="E47" s="40">
        <v>22</v>
      </c>
      <c r="F47" s="17">
        <v>598.834</v>
      </c>
      <c r="G47" s="17">
        <v>0</v>
      </c>
    </row>
    <row r="48" spans="1:7" ht="15">
      <c r="A48" s="3">
        <v>8</v>
      </c>
      <c r="B48" s="7" t="s">
        <v>47</v>
      </c>
      <c r="C48" s="4">
        <v>85</v>
      </c>
      <c r="D48" s="27">
        <v>1697.537</v>
      </c>
      <c r="E48" s="40">
        <v>43</v>
      </c>
      <c r="F48" s="17">
        <v>1092.999</v>
      </c>
      <c r="G48" s="17">
        <v>0</v>
      </c>
    </row>
    <row r="49" spans="1:7" ht="15">
      <c r="A49" s="3">
        <v>9</v>
      </c>
      <c r="B49" s="4" t="s">
        <v>48</v>
      </c>
      <c r="C49" s="4">
        <v>64</v>
      </c>
      <c r="D49" s="27">
        <v>1139.166</v>
      </c>
      <c r="E49" s="40">
        <v>31</v>
      </c>
      <c r="F49" s="17">
        <v>697.008</v>
      </c>
      <c r="G49" s="17">
        <v>0</v>
      </c>
    </row>
    <row r="50" spans="1:7" ht="15.75">
      <c r="A50" s="13" t="s">
        <v>49</v>
      </c>
      <c r="B50" s="8"/>
      <c r="C50" s="41">
        <f>SUM(C41:C49)</f>
        <v>589</v>
      </c>
      <c r="D50" s="28">
        <f>SUM(D41:D49)</f>
        <v>10624.268999999998</v>
      </c>
      <c r="E50" s="41">
        <f>SUM(E41:E49)</f>
        <v>291</v>
      </c>
      <c r="F50" s="9">
        <f>SUM(F41:F49)</f>
        <v>6539.574</v>
      </c>
      <c r="G50" s="9">
        <f>SUM(G41:G49)</f>
        <v>0</v>
      </c>
    </row>
    <row r="51" spans="1:7" ht="15.75">
      <c r="A51" s="13" t="s">
        <v>50</v>
      </c>
      <c r="B51" s="8"/>
      <c r="C51" s="41">
        <f>C39+C50</f>
        <v>721</v>
      </c>
      <c r="D51" s="28">
        <f>D39+D50</f>
        <v>12655.842999999999</v>
      </c>
      <c r="E51" s="41">
        <f>E39+E50</f>
        <v>353</v>
      </c>
      <c r="F51" s="9">
        <f>F39+F50</f>
        <v>7731.8949999999995</v>
      </c>
      <c r="G51" s="9">
        <f>G39+G50</f>
        <v>0</v>
      </c>
    </row>
    <row r="52" spans="1:7" ht="16.5" thickBot="1">
      <c r="A52" s="58" t="s">
        <v>51</v>
      </c>
      <c r="B52" s="59"/>
      <c r="C52" s="46">
        <f>C34+C51</f>
        <v>1549</v>
      </c>
      <c r="D52" s="47">
        <f>D34+D51</f>
        <v>29360.125</v>
      </c>
      <c r="E52" s="46">
        <f>E34+E51</f>
        <v>761</v>
      </c>
      <c r="F52" s="47">
        <f>F34+F51</f>
        <v>18190.964</v>
      </c>
      <c r="G52" s="47">
        <f>G34+G51</f>
        <v>0</v>
      </c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workbookViewId="0" topLeftCell="A1">
      <pane xSplit="2" ySplit="3" topLeftCell="C1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9" sqref="D29"/>
    </sheetView>
  </sheetViews>
  <sheetFormatPr defaultColWidth="9.140625" defaultRowHeight="12.75"/>
  <cols>
    <col min="1" max="1" width="4.421875" style="33" customWidth="1"/>
    <col min="2" max="2" width="30.57421875" style="0" customWidth="1"/>
    <col min="3" max="3" width="18.140625" style="0" customWidth="1"/>
    <col min="4" max="4" width="17.8515625" style="32" customWidth="1"/>
    <col min="5" max="5" width="13.140625" style="32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7" t="s">
        <v>64</v>
      </c>
      <c r="B1" s="69" t="s">
        <v>73</v>
      </c>
      <c r="C1" s="62"/>
      <c r="D1" s="62"/>
      <c r="E1" s="62"/>
      <c r="F1" s="62"/>
      <c r="G1" s="62"/>
    </row>
    <row r="2" spans="1:8" ht="63.75" customHeight="1">
      <c r="A2" s="68"/>
      <c r="B2" s="35" t="s">
        <v>63</v>
      </c>
      <c r="C2" s="35" t="s">
        <v>60</v>
      </c>
      <c r="D2" s="2" t="s">
        <v>61</v>
      </c>
      <c r="E2" s="2" t="s">
        <v>62</v>
      </c>
      <c r="F2" s="2" t="s">
        <v>65</v>
      </c>
      <c r="G2" s="2" t="s">
        <v>66</v>
      </c>
      <c r="H2" s="16"/>
    </row>
    <row r="3" spans="1:7" s="39" customFormat="1" ht="11.25" customHeight="1">
      <c r="A3" s="36">
        <v>1</v>
      </c>
      <c r="B3" s="37">
        <v>2</v>
      </c>
      <c r="C3" s="37">
        <v>3</v>
      </c>
      <c r="D3" s="38">
        <v>4</v>
      </c>
      <c r="E3" s="38">
        <v>5</v>
      </c>
      <c r="F3" s="38">
        <v>6</v>
      </c>
      <c r="G3" s="38">
        <v>7</v>
      </c>
    </row>
    <row r="4" spans="1:7" s="50" customFormat="1" ht="15">
      <c r="A4" s="51">
        <v>1</v>
      </c>
      <c r="B4" s="7" t="s">
        <v>4</v>
      </c>
      <c r="C4" s="7">
        <v>5</v>
      </c>
      <c r="D4" s="27">
        <v>90.052</v>
      </c>
      <c r="E4" s="40">
        <v>1</v>
      </c>
      <c r="F4" s="27">
        <v>53.724</v>
      </c>
      <c r="G4" s="27">
        <v>1.5</v>
      </c>
    </row>
    <row r="5" spans="1:7" s="45" customFormat="1" ht="15">
      <c r="A5" s="43">
        <v>2</v>
      </c>
      <c r="B5" s="25" t="s">
        <v>5</v>
      </c>
      <c r="C5" s="25">
        <f>23-22</f>
        <v>1</v>
      </c>
      <c r="D5" s="26">
        <f>283.652-246.711</f>
        <v>36.940999999999974</v>
      </c>
      <c r="E5" s="44">
        <v>1</v>
      </c>
      <c r="F5" s="26">
        <v>36.941</v>
      </c>
      <c r="G5" s="26">
        <v>1.5</v>
      </c>
    </row>
    <row r="6" spans="1:7" s="50" customFormat="1" ht="15.75">
      <c r="A6" s="65" t="s">
        <v>6</v>
      </c>
      <c r="B6" s="66"/>
      <c r="C6" s="41">
        <f>SUM(C4:C5)</f>
        <v>6</v>
      </c>
      <c r="D6" s="28">
        <f>SUM(D4:D5)</f>
        <v>126.99299999999998</v>
      </c>
      <c r="E6" s="41">
        <f>SUM(E4:E5)</f>
        <v>2</v>
      </c>
      <c r="F6" s="28">
        <f>SUM(F4:F5)</f>
        <v>90.66499999999999</v>
      </c>
      <c r="G6" s="28">
        <f>SUM(G4:G5)</f>
        <v>3</v>
      </c>
    </row>
    <row r="7" spans="1:7" s="50" customFormat="1" ht="15.75">
      <c r="A7" s="65" t="s">
        <v>7</v>
      </c>
      <c r="B7" s="66"/>
      <c r="C7" s="34"/>
      <c r="D7" s="29"/>
      <c r="E7" s="29"/>
      <c r="F7" s="29"/>
      <c r="G7" s="27"/>
    </row>
    <row r="8" spans="1:7" s="50" customFormat="1" ht="15">
      <c r="A8" s="48">
        <v>1</v>
      </c>
      <c r="B8" s="49" t="s">
        <v>8</v>
      </c>
      <c r="C8" s="49">
        <v>27</v>
      </c>
      <c r="D8" s="27">
        <v>454.233</v>
      </c>
      <c r="E8" s="40">
        <v>13</v>
      </c>
      <c r="F8" s="27">
        <v>317.138</v>
      </c>
      <c r="G8" s="27">
        <v>26</v>
      </c>
    </row>
    <row r="9" spans="1:7" s="50" customFormat="1" ht="15">
      <c r="A9" s="48">
        <v>2</v>
      </c>
      <c r="B9" s="49" t="s">
        <v>9</v>
      </c>
      <c r="C9" s="49">
        <v>20</v>
      </c>
      <c r="D9" s="27">
        <v>395.492</v>
      </c>
      <c r="E9" s="40">
        <v>9</v>
      </c>
      <c r="F9" s="27">
        <v>268.994</v>
      </c>
      <c r="G9" s="27">
        <v>18</v>
      </c>
    </row>
    <row r="10" spans="1:7" s="50" customFormat="1" ht="15">
      <c r="A10" s="48">
        <v>3</v>
      </c>
      <c r="B10" s="7" t="s">
        <v>10</v>
      </c>
      <c r="C10" s="49">
        <v>26</v>
      </c>
      <c r="D10" s="27">
        <v>491.554</v>
      </c>
      <c r="E10" s="40">
        <v>15</v>
      </c>
      <c r="F10" s="27">
        <v>277.957</v>
      </c>
      <c r="G10" s="27">
        <v>30</v>
      </c>
    </row>
    <row r="11" spans="1:7" s="50" customFormat="1" ht="15">
      <c r="A11" s="48">
        <v>4</v>
      </c>
      <c r="B11" s="7" t="s">
        <v>11</v>
      </c>
      <c r="C11" s="49">
        <v>20</v>
      </c>
      <c r="D11" s="27">
        <v>357.439</v>
      </c>
      <c r="E11" s="40">
        <v>8</v>
      </c>
      <c r="F11" s="27">
        <v>176.084</v>
      </c>
      <c r="G11" s="27">
        <v>20</v>
      </c>
    </row>
    <row r="12" spans="1:7" s="50" customFormat="1" ht="15">
      <c r="A12" s="48">
        <v>5</v>
      </c>
      <c r="B12" s="7" t="s">
        <v>12</v>
      </c>
      <c r="C12" s="49">
        <v>18</v>
      </c>
      <c r="D12" s="27">
        <v>424.704</v>
      </c>
      <c r="E12" s="40">
        <v>8</v>
      </c>
      <c r="F12" s="27">
        <v>319.408</v>
      </c>
      <c r="G12" s="27">
        <v>16</v>
      </c>
    </row>
    <row r="13" spans="1:7" s="50" customFormat="1" ht="15">
      <c r="A13" s="48">
        <v>6</v>
      </c>
      <c r="B13" s="7" t="s">
        <v>13</v>
      </c>
      <c r="C13" s="49">
        <v>25</v>
      </c>
      <c r="D13" s="27">
        <v>418.228</v>
      </c>
      <c r="E13" s="40">
        <v>10</v>
      </c>
      <c r="F13" s="27">
        <v>269.535</v>
      </c>
      <c r="G13" s="27">
        <v>20</v>
      </c>
    </row>
    <row r="14" spans="1:7" s="50" customFormat="1" ht="15">
      <c r="A14" s="48">
        <v>7</v>
      </c>
      <c r="B14" s="7" t="s">
        <v>14</v>
      </c>
      <c r="C14" s="49">
        <v>19</v>
      </c>
      <c r="D14" s="27">
        <v>335.241</v>
      </c>
      <c r="E14" s="40">
        <v>9</v>
      </c>
      <c r="F14" s="27">
        <v>230.75</v>
      </c>
      <c r="G14" s="27">
        <v>18</v>
      </c>
    </row>
    <row r="15" spans="1:7" s="50" customFormat="1" ht="15">
      <c r="A15" s="48">
        <v>8</v>
      </c>
      <c r="B15" s="7" t="s">
        <v>15</v>
      </c>
      <c r="C15" s="49">
        <v>20</v>
      </c>
      <c r="D15" s="27">
        <v>438.408</v>
      </c>
      <c r="E15" s="40">
        <v>10</v>
      </c>
      <c r="F15" s="27">
        <v>266.229</v>
      </c>
      <c r="G15" s="27">
        <v>19.998</v>
      </c>
    </row>
    <row r="16" spans="1:7" s="50" customFormat="1" ht="15">
      <c r="A16" s="48">
        <v>9</v>
      </c>
      <c r="B16" s="7" t="s">
        <v>16</v>
      </c>
      <c r="C16" s="49">
        <v>20</v>
      </c>
      <c r="D16" s="27">
        <v>395.163</v>
      </c>
      <c r="E16" s="40">
        <v>12</v>
      </c>
      <c r="F16" s="27">
        <v>271.213</v>
      </c>
      <c r="G16" s="27">
        <v>24</v>
      </c>
    </row>
    <row r="17" spans="1:7" s="50" customFormat="1" ht="15.75">
      <c r="A17" s="13" t="s">
        <v>17</v>
      </c>
      <c r="B17" s="52"/>
      <c r="C17" s="41">
        <f>SUM(C8:C16)</f>
        <v>195</v>
      </c>
      <c r="D17" s="28">
        <f>SUM(D8:D16)</f>
        <v>3710.462</v>
      </c>
      <c r="E17" s="41">
        <f>SUM(E8:E16)</f>
        <v>94</v>
      </c>
      <c r="F17" s="28">
        <f>SUM(F8:F16)</f>
        <v>2397.3080000000004</v>
      </c>
      <c r="G17" s="28">
        <f>SUM(G8:G16)</f>
        <v>191.998</v>
      </c>
    </row>
    <row r="18" spans="1:7" s="50" customFormat="1" ht="15.75">
      <c r="A18" s="51"/>
      <c r="B18" s="52" t="s">
        <v>18</v>
      </c>
      <c r="C18" s="52"/>
      <c r="D18" s="29"/>
      <c r="E18" s="29"/>
      <c r="F18" s="29"/>
      <c r="G18" s="27"/>
    </row>
    <row r="19" spans="1:7" s="50" customFormat="1" ht="15">
      <c r="A19" s="51">
        <v>1</v>
      </c>
      <c r="B19" s="7" t="s">
        <v>3</v>
      </c>
      <c r="C19" s="7">
        <v>63</v>
      </c>
      <c r="D19" s="27">
        <v>1343.204</v>
      </c>
      <c r="E19" s="40">
        <v>34</v>
      </c>
      <c r="F19" s="27">
        <v>1004.906</v>
      </c>
      <c r="G19" s="27">
        <v>85</v>
      </c>
    </row>
    <row r="20" spans="1:7" s="50" customFormat="1" ht="15">
      <c r="A20" s="51">
        <v>2</v>
      </c>
      <c r="B20" s="7" t="s">
        <v>19</v>
      </c>
      <c r="C20" s="7">
        <v>32</v>
      </c>
      <c r="D20" s="27">
        <v>634.741</v>
      </c>
      <c r="E20" s="40">
        <v>16</v>
      </c>
      <c r="F20" s="27">
        <v>402.688</v>
      </c>
      <c r="G20" s="27">
        <v>40</v>
      </c>
    </row>
    <row r="21" spans="1:7" s="45" customFormat="1" ht="15">
      <c r="A21" s="43">
        <v>3</v>
      </c>
      <c r="B21" s="25" t="s">
        <v>20</v>
      </c>
      <c r="C21" s="25">
        <f>55-15</f>
        <v>40</v>
      </c>
      <c r="D21" s="26">
        <f>1042.385-149.934</f>
        <v>892.451</v>
      </c>
      <c r="E21" s="44">
        <v>17</v>
      </c>
      <c r="F21" s="26">
        <v>481.362</v>
      </c>
      <c r="G21" s="26">
        <v>47.5</v>
      </c>
    </row>
    <row r="22" spans="1:7" s="50" customFormat="1" ht="15">
      <c r="A22" s="51">
        <v>4</v>
      </c>
      <c r="B22" s="7" t="s">
        <v>21</v>
      </c>
      <c r="C22" s="7">
        <v>27</v>
      </c>
      <c r="D22" s="27">
        <v>450.412</v>
      </c>
      <c r="E22" s="40">
        <v>12</v>
      </c>
      <c r="F22" s="27">
        <v>252.438</v>
      </c>
      <c r="G22" s="27">
        <v>21.5</v>
      </c>
    </row>
    <row r="23" spans="1:7" s="45" customFormat="1" ht="15">
      <c r="A23" s="43">
        <v>5</v>
      </c>
      <c r="B23" s="25" t="s">
        <v>22</v>
      </c>
      <c r="C23" s="25">
        <f>40-4</f>
        <v>36</v>
      </c>
      <c r="D23" s="26">
        <f>778.109-37.448</f>
        <v>740.6610000000001</v>
      </c>
      <c r="E23" s="44">
        <v>14</v>
      </c>
      <c r="F23" s="26">
        <v>367.099</v>
      </c>
      <c r="G23" s="26">
        <v>27.5</v>
      </c>
    </row>
    <row r="24" spans="1:7" s="50" customFormat="1" ht="15">
      <c r="A24" s="51">
        <v>6</v>
      </c>
      <c r="B24" s="7" t="s">
        <v>23</v>
      </c>
      <c r="C24" s="7">
        <v>42</v>
      </c>
      <c r="D24" s="27">
        <v>972.012</v>
      </c>
      <c r="E24" s="40">
        <v>25</v>
      </c>
      <c r="F24" s="27">
        <v>671.863</v>
      </c>
      <c r="G24" s="27">
        <v>62.5</v>
      </c>
    </row>
    <row r="25" spans="1:7" s="50" customFormat="1" ht="15">
      <c r="A25" s="51">
        <v>7</v>
      </c>
      <c r="B25" s="7" t="s">
        <v>24</v>
      </c>
      <c r="C25" s="7">
        <v>37</v>
      </c>
      <c r="D25" s="27">
        <v>697.101</v>
      </c>
      <c r="E25" s="40">
        <v>20</v>
      </c>
      <c r="F25" s="27">
        <v>459.038</v>
      </c>
      <c r="G25" s="27">
        <v>50</v>
      </c>
    </row>
    <row r="26" spans="1:7" s="50" customFormat="1" ht="15">
      <c r="A26" s="51">
        <v>8</v>
      </c>
      <c r="B26" s="7" t="s">
        <v>25</v>
      </c>
      <c r="C26" s="7">
        <v>29</v>
      </c>
      <c r="D26" s="27">
        <v>640.951</v>
      </c>
      <c r="E26" s="40">
        <v>14</v>
      </c>
      <c r="F26" s="27">
        <v>428.45</v>
      </c>
      <c r="G26" s="27">
        <v>40</v>
      </c>
    </row>
    <row r="27" spans="1:7" s="50" customFormat="1" ht="15">
      <c r="A27" s="51">
        <v>9</v>
      </c>
      <c r="B27" s="7" t="s">
        <v>26</v>
      </c>
      <c r="C27" s="7">
        <v>28</v>
      </c>
      <c r="D27" s="27">
        <v>692.501</v>
      </c>
      <c r="E27" s="40">
        <v>13</v>
      </c>
      <c r="F27" s="27">
        <v>397.846</v>
      </c>
      <c r="G27" s="27">
        <v>32.5</v>
      </c>
    </row>
    <row r="28" spans="1:7" s="50" customFormat="1" ht="15">
      <c r="A28" s="51">
        <v>10</v>
      </c>
      <c r="B28" s="7" t="s">
        <v>27</v>
      </c>
      <c r="C28" s="7">
        <v>35</v>
      </c>
      <c r="D28" s="27">
        <v>730.06</v>
      </c>
      <c r="E28" s="40">
        <v>18</v>
      </c>
      <c r="F28" s="27">
        <v>582.506</v>
      </c>
      <c r="G28" s="27">
        <v>45</v>
      </c>
    </row>
    <row r="29" spans="1:7" s="45" customFormat="1" ht="15">
      <c r="A29" s="43">
        <v>11</v>
      </c>
      <c r="B29" s="25" t="s">
        <v>28</v>
      </c>
      <c r="C29" s="25">
        <f>109-21</f>
        <v>88</v>
      </c>
      <c r="D29" s="26">
        <f>2503.003-355.239</f>
        <v>2147.764</v>
      </c>
      <c r="E29" s="44">
        <v>40</v>
      </c>
      <c r="F29" s="26">
        <v>1364.293</v>
      </c>
      <c r="G29" s="26">
        <v>100</v>
      </c>
    </row>
    <row r="30" spans="1:7" s="50" customFormat="1" ht="15">
      <c r="A30" s="51">
        <v>12</v>
      </c>
      <c r="B30" s="7" t="s">
        <v>29</v>
      </c>
      <c r="C30" s="7">
        <v>62</v>
      </c>
      <c r="D30" s="27">
        <v>1493.134</v>
      </c>
      <c r="E30" s="40">
        <v>34</v>
      </c>
      <c r="F30" s="27">
        <v>996.997</v>
      </c>
      <c r="G30" s="27">
        <v>85</v>
      </c>
    </row>
    <row r="31" spans="1:7" s="50" customFormat="1" ht="15">
      <c r="A31" s="51">
        <v>13</v>
      </c>
      <c r="B31" s="7" t="s">
        <v>30</v>
      </c>
      <c r="C31" s="7">
        <v>78</v>
      </c>
      <c r="D31" s="27">
        <v>1615.348</v>
      </c>
      <c r="E31" s="40">
        <v>41</v>
      </c>
      <c r="F31" s="27">
        <v>1034.609</v>
      </c>
      <c r="G31" s="27">
        <v>84.5</v>
      </c>
    </row>
    <row r="32" spans="1:7" s="50" customFormat="1" ht="15">
      <c r="A32" s="51">
        <v>14</v>
      </c>
      <c r="B32" s="7" t="s">
        <v>31</v>
      </c>
      <c r="C32" s="7">
        <v>30</v>
      </c>
      <c r="D32" s="27">
        <v>567.706</v>
      </c>
      <c r="E32" s="40">
        <v>15</v>
      </c>
      <c r="F32" s="27">
        <v>380.194</v>
      </c>
      <c r="G32" s="27">
        <v>37.5</v>
      </c>
    </row>
    <row r="33" spans="1:7" s="50" customFormat="1" ht="15.75">
      <c r="A33" s="13" t="s">
        <v>32</v>
      </c>
      <c r="B33" s="52"/>
      <c r="C33" s="41">
        <f>SUM(C19:C32)</f>
        <v>627</v>
      </c>
      <c r="D33" s="28">
        <f>SUM(D19:D32)</f>
        <v>13618.046</v>
      </c>
      <c r="E33" s="41">
        <f>SUM(E19:E32)</f>
        <v>313</v>
      </c>
      <c r="F33" s="28">
        <f>SUM(F19:F32)</f>
        <v>8824.289</v>
      </c>
      <c r="G33" s="28">
        <f>SUM(G19:G32)</f>
        <v>758.5</v>
      </c>
    </row>
    <row r="34" spans="1:7" s="50" customFormat="1" ht="15.75">
      <c r="A34" s="13" t="s">
        <v>33</v>
      </c>
      <c r="B34" s="52"/>
      <c r="C34" s="41">
        <f>C6+C17+C33</f>
        <v>828</v>
      </c>
      <c r="D34" s="28">
        <f>D6+D17+D33</f>
        <v>17455.501</v>
      </c>
      <c r="E34" s="41">
        <f>E6+E17+E33</f>
        <v>409</v>
      </c>
      <c r="F34" s="28">
        <f>F6+F17+F33</f>
        <v>11312.262</v>
      </c>
      <c r="G34" s="28">
        <f>G6+G17+G33</f>
        <v>953.498</v>
      </c>
    </row>
    <row r="35" spans="1:7" s="50" customFormat="1" ht="15.75">
      <c r="A35" s="51"/>
      <c r="B35" s="52" t="s">
        <v>34</v>
      </c>
      <c r="C35" s="52"/>
      <c r="D35" s="29"/>
      <c r="E35" s="29"/>
      <c r="F35" s="29"/>
      <c r="G35" s="27"/>
    </row>
    <row r="36" spans="1:8" s="50" customFormat="1" ht="15">
      <c r="A36" s="51">
        <v>1</v>
      </c>
      <c r="B36" s="7" t="s">
        <v>35</v>
      </c>
      <c r="C36" s="7">
        <v>46</v>
      </c>
      <c r="D36" s="27">
        <v>771.318</v>
      </c>
      <c r="E36" s="40">
        <v>22</v>
      </c>
      <c r="F36" s="27">
        <v>485.31</v>
      </c>
      <c r="G36" s="27">
        <v>60</v>
      </c>
      <c r="H36" s="50" t="s">
        <v>52</v>
      </c>
    </row>
    <row r="37" spans="1:7" s="50" customFormat="1" ht="15">
      <c r="A37" s="51">
        <v>2</v>
      </c>
      <c r="B37" s="7" t="s">
        <v>36</v>
      </c>
      <c r="C37" s="7">
        <v>42</v>
      </c>
      <c r="D37" s="27">
        <v>699.686</v>
      </c>
      <c r="E37" s="40">
        <v>20</v>
      </c>
      <c r="F37" s="27">
        <v>451.764</v>
      </c>
      <c r="G37" s="27">
        <v>47.4</v>
      </c>
    </row>
    <row r="38" spans="1:7" s="50" customFormat="1" ht="15">
      <c r="A38" s="51">
        <v>3</v>
      </c>
      <c r="B38" s="7" t="s">
        <v>37</v>
      </c>
      <c r="C38" s="7">
        <v>43</v>
      </c>
      <c r="D38" s="27">
        <v>700.711</v>
      </c>
      <c r="E38" s="40">
        <v>18</v>
      </c>
      <c r="F38" s="27">
        <v>432.521</v>
      </c>
      <c r="G38" s="27">
        <v>50</v>
      </c>
    </row>
    <row r="39" spans="1:7" s="50" customFormat="1" ht="15.75">
      <c r="A39" s="13" t="s">
        <v>39</v>
      </c>
      <c r="B39" s="52"/>
      <c r="C39" s="41">
        <f>SUM(C36:C38)</f>
        <v>131</v>
      </c>
      <c r="D39" s="28">
        <f>SUM(D36:D38)</f>
        <v>2171.715</v>
      </c>
      <c r="E39" s="41">
        <f>SUM(E36:E38)</f>
        <v>60</v>
      </c>
      <c r="F39" s="28">
        <f>SUM(F36:F38)</f>
        <v>1369.595</v>
      </c>
      <c r="G39" s="28">
        <f>SUM(G36:G38)</f>
        <v>157.4</v>
      </c>
    </row>
    <row r="40" spans="1:7" s="50" customFormat="1" ht="15.75">
      <c r="A40" s="51"/>
      <c r="B40" s="52" t="s">
        <v>40</v>
      </c>
      <c r="C40" s="52"/>
      <c r="D40" s="29"/>
      <c r="E40" s="29"/>
      <c r="F40" s="29"/>
      <c r="G40" s="27"/>
    </row>
    <row r="41" spans="1:7" s="50" customFormat="1" ht="15">
      <c r="A41" s="51">
        <v>1</v>
      </c>
      <c r="B41" s="7" t="s">
        <v>41</v>
      </c>
      <c r="C41" s="7">
        <v>74</v>
      </c>
      <c r="D41" s="27">
        <v>1477.039</v>
      </c>
      <c r="E41" s="40">
        <v>37</v>
      </c>
      <c r="F41" s="27">
        <v>971.364</v>
      </c>
      <c r="G41" s="27">
        <v>92.5</v>
      </c>
    </row>
    <row r="42" spans="1:7" s="50" customFormat="1" ht="15">
      <c r="A42" s="51">
        <v>2</v>
      </c>
      <c r="B42" s="7" t="s">
        <v>56</v>
      </c>
      <c r="C42" s="7">
        <v>55</v>
      </c>
      <c r="D42" s="27">
        <v>1022.933</v>
      </c>
      <c r="E42" s="40">
        <v>26</v>
      </c>
      <c r="F42" s="27">
        <v>658.24</v>
      </c>
      <c r="G42" s="27">
        <v>65</v>
      </c>
    </row>
    <row r="43" spans="1:7" s="45" customFormat="1" ht="15">
      <c r="A43" s="43">
        <v>3</v>
      </c>
      <c r="B43" s="25" t="s">
        <v>42</v>
      </c>
      <c r="C43" s="25">
        <f>68-8</f>
        <v>60</v>
      </c>
      <c r="D43" s="26">
        <f>1167.643-76.219</f>
        <v>1091.424</v>
      </c>
      <c r="E43" s="44">
        <v>30</v>
      </c>
      <c r="F43" s="26">
        <v>640.942</v>
      </c>
      <c r="G43" s="26">
        <v>55</v>
      </c>
    </row>
    <row r="44" spans="1:7" s="50" customFormat="1" ht="15">
      <c r="A44" s="51">
        <v>4</v>
      </c>
      <c r="B44" s="7" t="s">
        <v>43</v>
      </c>
      <c r="C44" s="7">
        <v>85</v>
      </c>
      <c r="D44" s="27">
        <v>1448.911</v>
      </c>
      <c r="E44" s="40">
        <v>45</v>
      </c>
      <c r="F44" s="27">
        <v>1003.486</v>
      </c>
      <c r="G44" s="27">
        <v>107.5</v>
      </c>
    </row>
    <row r="45" spans="1:7" s="50" customFormat="1" ht="15">
      <c r="A45" s="51">
        <v>5</v>
      </c>
      <c r="B45" s="7" t="s">
        <v>44</v>
      </c>
      <c r="C45" s="7">
        <v>72</v>
      </c>
      <c r="D45" s="27">
        <v>1268.279</v>
      </c>
      <c r="E45" s="40">
        <v>36</v>
      </c>
      <c r="F45" s="27">
        <v>841.164</v>
      </c>
      <c r="G45" s="27">
        <v>69.5</v>
      </c>
    </row>
    <row r="46" spans="1:7" s="50" customFormat="1" ht="15">
      <c r="A46" s="51">
        <v>6</v>
      </c>
      <c r="B46" s="7" t="s">
        <v>45</v>
      </c>
      <c r="C46" s="7">
        <v>40</v>
      </c>
      <c r="D46" s="27">
        <v>812.478</v>
      </c>
      <c r="E46" s="40">
        <v>22</v>
      </c>
      <c r="F46" s="27">
        <v>457.429</v>
      </c>
      <c r="G46" s="27">
        <v>0</v>
      </c>
    </row>
    <row r="47" spans="1:7" s="50" customFormat="1" ht="15">
      <c r="A47" s="51">
        <v>7</v>
      </c>
      <c r="B47" s="7" t="s">
        <v>46</v>
      </c>
      <c r="C47" s="7">
        <v>56</v>
      </c>
      <c r="D47" s="27">
        <v>1119.041</v>
      </c>
      <c r="E47" s="40">
        <v>22</v>
      </c>
      <c r="F47" s="27">
        <v>633.341</v>
      </c>
      <c r="G47" s="27">
        <v>55</v>
      </c>
    </row>
    <row r="48" spans="1:7" s="50" customFormat="1" ht="15">
      <c r="A48" s="51">
        <v>8</v>
      </c>
      <c r="B48" s="7" t="s">
        <v>47</v>
      </c>
      <c r="C48" s="7">
        <v>85</v>
      </c>
      <c r="D48" s="27">
        <v>1796.469</v>
      </c>
      <c r="E48" s="40">
        <v>43</v>
      </c>
      <c r="F48" s="27">
        <v>1185.837</v>
      </c>
      <c r="G48" s="27">
        <v>107.5</v>
      </c>
    </row>
    <row r="49" spans="1:7" s="50" customFormat="1" ht="15">
      <c r="A49" s="51">
        <v>9</v>
      </c>
      <c r="B49" s="7" t="s">
        <v>48</v>
      </c>
      <c r="C49" s="7">
        <v>64</v>
      </c>
      <c r="D49" s="27">
        <v>1181.441</v>
      </c>
      <c r="E49" s="40">
        <v>31</v>
      </c>
      <c r="F49" s="27">
        <v>773.648</v>
      </c>
      <c r="G49" s="27">
        <v>69.7</v>
      </c>
    </row>
    <row r="50" spans="1:7" s="50" customFormat="1" ht="15.75">
      <c r="A50" s="13" t="s">
        <v>49</v>
      </c>
      <c r="B50" s="52"/>
      <c r="C50" s="41">
        <f>SUM(C41:C49)</f>
        <v>591</v>
      </c>
      <c r="D50" s="28">
        <f>SUM(D41:D49)</f>
        <v>11218.015000000001</v>
      </c>
      <c r="E50" s="41">
        <f>SUM(E41:E49)</f>
        <v>292</v>
      </c>
      <c r="F50" s="28">
        <f>SUM(F41:F49)</f>
        <v>7165.451</v>
      </c>
      <c r="G50" s="28">
        <f>SUM(G41:G49)</f>
        <v>621.7</v>
      </c>
    </row>
    <row r="51" spans="1:7" s="50" customFormat="1" ht="15.75">
      <c r="A51" s="13" t="s">
        <v>50</v>
      </c>
      <c r="B51" s="52"/>
      <c r="C51" s="41">
        <f>C39+C50</f>
        <v>722</v>
      </c>
      <c r="D51" s="28">
        <f>D39+D50</f>
        <v>13389.730000000001</v>
      </c>
      <c r="E51" s="41">
        <f>E39+E50</f>
        <v>352</v>
      </c>
      <c r="F51" s="28">
        <f>F39+F50</f>
        <v>8535.046</v>
      </c>
      <c r="G51" s="28">
        <f>G39+G50</f>
        <v>779.1</v>
      </c>
    </row>
    <row r="52" spans="1:7" s="50" customFormat="1" ht="16.5" thickBot="1">
      <c r="A52" s="58" t="s">
        <v>51</v>
      </c>
      <c r="B52" s="59"/>
      <c r="C52" s="42">
        <f>C34+C51</f>
        <v>1550</v>
      </c>
      <c r="D52" s="31">
        <f>D34+D51</f>
        <v>30845.231</v>
      </c>
      <c r="E52" s="42">
        <f>E34+E51</f>
        <v>761</v>
      </c>
      <c r="F52" s="31">
        <f>F34+F51</f>
        <v>19847.308</v>
      </c>
      <c r="G52" s="31">
        <f>G34+G51</f>
        <v>1732.598</v>
      </c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2">
      <pane xSplit="2" ySplit="1" topLeftCell="D9" activePane="bottomRight" state="frozen"/>
      <selection pane="topLeft" activeCell="A2" sqref="A2"/>
      <selection pane="topRight" activeCell="C2" sqref="C2"/>
      <selection pane="bottomLeft" activeCell="A3" sqref="A3"/>
      <selection pane="bottomRight" activeCell="D10" sqref="D10"/>
    </sheetView>
  </sheetViews>
  <sheetFormatPr defaultColWidth="9.140625" defaultRowHeight="12.75"/>
  <cols>
    <col min="1" max="1" width="4.421875" style="33" customWidth="1"/>
    <col min="2" max="2" width="30.57421875" style="0" customWidth="1"/>
    <col min="3" max="3" width="18.140625" style="0" customWidth="1"/>
    <col min="4" max="4" width="17.8515625" style="32" customWidth="1"/>
    <col min="5" max="5" width="13.140625" style="32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7" t="s">
        <v>64</v>
      </c>
      <c r="B1" s="69" t="s">
        <v>78</v>
      </c>
      <c r="C1" s="62"/>
      <c r="D1" s="62"/>
      <c r="E1" s="62"/>
      <c r="F1" s="62"/>
      <c r="G1" s="62"/>
    </row>
    <row r="2" spans="1:8" ht="63.75" customHeight="1">
      <c r="A2" s="68"/>
      <c r="B2" s="35" t="s">
        <v>63</v>
      </c>
      <c r="C2" s="35" t="s">
        <v>60</v>
      </c>
      <c r="D2" s="2" t="s">
        <v>61</v>
      </c>
      <c r="E2" s="2" t="s">
        <v>62</v>
      </c>
      <c r="F2" s="2" t="s">
        <v>65</v>
      </c>
      <c r="G2" s="2" t="s">
        <v>66</v>
      </c>
      <c r="H2" s="16"/>
    </row>
    <row r="3" spans="1:7" s="39" customFormat="1" ht="11.25" customHeight="1">
      <c r="A3" s="36">
        <v>1</v>
      </c>
      <c r="B3" s="37">
        <v>2</v>
      </c>
      <c r="C3" s="37">
        <v>3</v>
      </c>
      <c r="D3" s="38">
        <v>4</v>
      </c>
      <c r="E3" s="38">
        <v>5</v>
      </c>
      <c r="F3" s="38">
        <v>6</v>
      </c>
      <c r="G3" s="38">
        <v>7</v>
      </c>
    </row>
    <row r="4" spans="1:7" s="50" customFormat="1" ht="15">
      <c r="A4" s="51">
        <v>1</v>
      </c>
      <c r="B4" s="7" t="s">
        <v>4</v>
      </c>
      <c r="C4" s="7">
        <v>5</v>
      </c>
      <c r="D4" s="27">
        <f>112.59+2</f>
        <v>114.59</v>
      </c>
      <c r="E4" s="40">
        <v>1</v>
      </c>
      <c r="F4" s="27">
        <f>63.986+2</f>
        <v>65.98599999999999</v>
      </c>
      <c r="G4" s="27">
        <v>19</v>
      </c>
    </row>
    <row r="5" spans="1:7" s="45" customFormat="1" ht="15">
      <c r="A5" s="43">
        <v>2</v>
      </c>
      <c r="B5" s="25" t="s">
        <v>5</v>
      </c>
      <c r="C5" s="25">
        <f>23-22</f>
        <v>1</v>
      </c>
      <c r="D5" s="26">
        <f>38.785+2.5</f>
        <v>41.285</v>
      </c>
      <c r="E5" s="44">
        <v>1</v>
      </c>
      <c r="F5" s="26">
        <f>38.785+2.5</f>
        <v>41.285</v>
      </c>
      <c r="G5" s="26">
        <v>3</v>
      </c>
    </row>
    <row r="6" spans="1:7" s="50" customFormat="1" ht="15.75">
      <c r="A6" s="65" t="s">
        <v>6</v>
      </c>
      <c r="B6" s="66"/>
      <c r="C6" s="41">
        <f>SUM(C4:C5)</f>
        <v>6</v>
      </c>
      <c r="D6" s="28">
        <f>SUM(D4:D5)</f>
        <v>155.875</v>
      </c>
      <c r="E6" s="41">
        <f>SUM(E4:E5)</f>
        <v>2</v>
      </c>
      <c r="F6" s="28">
        <f>SUM(F4:F5)</f>
        <v>107.27099999999999</v>
      </c>
      <c r="G6" s="28">
        <f>SUM(G4:G5)</f>
        <v>22</v>
      </c>
    </row>
    <row r="7" spans="1:7" s="50" customFormat="1" ht="15.75">
      <c r="A7" s="65" t="s">
        <v>7</v>
      </c>
      <c r="B7" s="66"/>
      <c r="C7" s="34"/>
      <c r="D7" s="29"/>
      <c r="E7" s="29"/>
      <c r="F7" s="29"/>
      <c r="G7" s="27"/>
    </row>
    <row r="8" spans="1:7" s="50" customFormat="1" ht="15">
      <c r="A8" s="48">
        <v>1</v>
      </c>
      <c r="B8" s="49" t="s">
        <v>8</v>
      </c>
      <c r="C8" s="49">
        <v>27</v>
      </c>
      <c r="D8" s="27">
        <f>524.933+8.9</f>
        <v>533.833</v>
      </c>
      <c r="E8" s="40">
        <v>13</v>
      </c>
      <c r="F8" s="27">
        <f>355.235+8.9</f>
        <v>364.135</v>
      </c>
      <c r="G8" s="27">
        <v>73.92</v>
      </c>
    </row>
    <row r="9" spans="1:7" s="50" customFormat="1" ht="15">
      <c r="A9" s="48">
        <v>2</v>
      </c>
      <c r="B9" s="49" t="s">
        <v>9</v>
      </c>
      <c r="C9" s="49">
        <v>20</v>
      </c>
      <c r="D9" s="27">
        <f>468.591+11.7</f>
        <v>480.291</v>
      </c>
      <c r="E9" s="40">
        <v>9</v>
      </c>
      <c r="F9" s="27">
        <f>291.783+11.7</f>
        <v>303.483</v>
      </c>
      <c r="G9" s="27">
        <v>39</v>
      </c>
    </row>
    <row r="10" spans="1:7" s="50" customFormat="1" ht="15">
      <c r="A10" s="48">
        <v>3</v>
      </c>
      <c r="B10" s="7" t="s">
        <v>10</v>
      </c>
      <c r="C10" s="49">
        <v>26</v>
      </c>
      <c r="D10" s="27">
        <f>556.719+16.5</f>
        <v>573.219</v>
      </c>
      <c r="E10" s="40">
        <v>15</v>
      </c>
      <c r="F10" s="27">
        <f>314.851+16.5</f>
        <v>331.351</v>
      </c>
      <c r="G10" s="27">
        <v>42</v>
      </c>
    </row>
    <row r="11" spans="1:7" s="50" customFormat="1" ht="15">
      <c r="A11" s="48">
        <v>4</v>
      </c>
      <c r="B11" s="7" t="s">
        <v>11</v>
      </c>
      <c r="C11" s="49">
        <v>20</v>
      </c>
      <c r="D11" s="27">
        <f>448.978+8.7</f>
        <v>457.678</v>
      </c>
      <c r="E11" s="40">
        <v>8</v>
      </c>
      <c r="F11" s="27">
        <f>259.7+8.7</f>
        <v>268.4</v>
      </c>
      <c r="G11" s="27">
        <v>46.294</v>
      </c>
    </row>
    <row r="12" spans="1:7" s="50" customFormat="1" ht="15">
      <c r="A12" s="48">
        <v>5</v>
      </c>
      <c r="B12" s="7" t="s">
        <v>12</v>
      </c>
      <c r="C12" s="49">
        <v>18</v>
      </c>
      <c r="D12" s="27">
        <f>479.754+17.2</f>
        <v>496.954</v>
      </c>
      <c r="E12" s="40">
        <v>8</v>
      </c>
      <c r="F12" s="27">
        <f>342.775+17.2</f>
        <v>359.97499999999997</v>
      </c>
      <c r="G12" s="27">
        <v>37</v>
      </c>
    </row>
    <row r="13" spans="1:7" s="50" customFormat="1" ht="15">
      <c r="A13" s="48">
        <v>6</v>
      </c>
      <c r="B13" s="7" t="s">
        <v>13</v>
      </c>
      <c r="C13" s="49">
        <v>25</v>
      </c>
      <c r="D13" s="27">
        <f>503.633+9.3</f>
        <v>512.933</v>
      </c>
      <c r="E13" s="40">
        <v>10</v>
      </c>
      <c r="F13" s="27">
        <f>296.501+9.3</f>
        <v>305.801</v>
      </c>
      <c r="G13" s="27">
        <v>44.59</v>
      </c>
    </row>
    <row r="14" spans="1:7" s="50" customFormat="1" ht="15">
      <c r="A14" s="48">
        <v>7</v>
      </c>
      <c r="B14" s="7" t="s">
        <v>14</v>
      </c>
      <c r="C14" s="49">
        <v>19</v>
      </c>
      <c r="D14" s="27">
        <f>407+7.4</f>
        <v>414.4</v>
      </c>
      <c r="E14" s="40">
        <v>9</v>
      </c>
      <c r="F14" s="27">
        <f>274.222+7.4</f>
        <v>281.62199999999996</v>
      </c>
      <c r="G14" s="27">
        <v>44.5</v>
      </c>
    </row>
    <row r="15" spans="1:7" s="50" customFormat="1" ht="15">
      <c r="A15" s="48">
        <v>8</v>
      </c>
      <c r="B15" s="7" t="s">
        <v>15</v>
      </c>
      <c r="C15" s="49">
        <v>20</v>
      </c>
      <c r="D15" s="27">
        <f>478.852+12.1</f>
        <v>490.952</v>
      </c>
      <c r="E15" s="40">
        <v>10</v>
      </c>
      <c r="F15" s="27">
        <f>255.895+12.1</f>
        <v>267.995</v>
      </c>
      <c r="G15" s="27">
        <v>30</v>
      </c>
    </row>
    <row r="16" spans="1:7" s="50" customFormat="1" ht="15">
      <c r="A16" s="48">
        <v>9</v>
      </c>
      <c r="B16" s="7" t="s">
        <v>16</v>
      </c>
      <c r="C16" s="49">
        <v>20</v>
      </c>
      <c r="D16" s="27">
        <f>425.339+7.8</f>
        <v>433.139</v>
      </c>
      <c r="E16" s="40">
        <v>12</v>
      </c>
      <c r="F16" s="27">
        <f>235.925+7.8</f>
        <v>243.72500000000002</v>
      </c>
      <c r="G16" s="27">
        <v>19.521</v>
      </c>
    </row>
    <row r="17" spans="1:7" s="50" customFormat="1" ht="15.75">
      <c r="A17" s="13" t="s">
        <v>17</v>
      </c>
      <c r="B17" s="52"/>
      <c r="C17" s="41">
        <f>SUM(C8:C16)</f>
        <v>195</v>
      </c>
      <c r="D17" s="28">
        <f>SUM(D8:D16)</f>
        <v>4393.399</v>
      </c>
      <c r="E17" s="41">
        <f>SUM(E8:E16)</f>
        <v>94</v>
      </c>
      <c r="F17" s="28">
        <f>SUM(F8:F16)</f>
        <v>2726.4869999999996</v>
      </c>
      <c r="G17" s="28">
        <f>SUM(G8:G16)</f>
        <v>376.825</v>
      </c>
    </row>
    <row r="18" spans="1:7" s="50" customFormat="1" ht="15.75">
      <c r="A18" s="51"/>
      <c r="B18" s="52" t="s">
        <v>18</v>
      </c>
      <c r="C18" s="52"/>
      <c r="D18" s="29"/>
      <c r="E18" s="29"/>
      <c r="F18" s="29"/>
      <c r="G18" s="27"/>
    </row>
    <row r="19" spans="1:7" s="50" customFormat="1" ht="15">
      <c r="A19" s="51">
        <v>1</v>
      </c>
      <c r="B19" s="7" t="s">
        <v>3</v>
      </c>
      <c r="C19" s="7">
        <v>63</v>
      </c>
      <c r="D19" s="27">
        <f>1567.361+72.5</f>
        <v>1639.861</v>
      </c>
      <c r="E19" s="40">
        <v>34</v>
      </c>
      <c r="F19" s="27">
        <f>1056.519+72.5</f>
        <v>1129.019</v>
      </c>
      <c r="G19" s="27">
        <v>202</v>
      </c>
    </row>
    <row r="20" spans="1:7" s="50" customFormat="1" ht="15">
      <c r="A20" s="51">
        <v>2</v>
      </c>
      <c r="B20" s="7" t="s">
        <v>19</v>
      </c>
      <c r="C20" s="7">
        <v>32</v>
      </c>
      <c r="D20" s="27">
        <f>758.264+34</f>
        <v>792.264</v>
      </c>
      <c r="E20" s="40">
        <v>16</v>
      </c>
      <c r="F20" s="27">
        <f>381.67+34</f>
        <v>415.67</v>
      </c>
      <c r="G20" s="27">
        <v>64.145</v>
      </c>
    </row>
    <row r="21" spans="1:7" s="45" customFormat="1" ht="15">
      <c r="A21" s="43">
        <v>3</v>
      </c>
      <c r="B21" s="25" t="s">
        <v>20</v>
      </c>
      <c r="C21" s="25">
        <f>55-15</f>
        <v>40</v>
      </c>
      <c r="D21" s="26">
        <f>1325.774-153+39</f>
        <v>1211.774</v>
      </c>
      <c r="E21" s="44">
        <v>17</v>
      </c>
      <c r="F21" s="26">
        <f>633.995+39</f>
        <v>672.995</v>
      </c>
      <c r="G21" s="26">
        <v>124</v>
      </c>
    </row>
    <row r="22" spans="1:7" s="50" customFormat="1" ht="15">
      <c r="A22" s="51">
        <v>4</v>
      </c>
      <c r="B22" s="7" t="s">
        <v>21</v>
      </c>
      <c r="C22" s="7">
        <v>27</v>
      </c>
      <c r="D22" s="27">
        <f>542.193+8.1</f>
        <v>550.293</v>
      </c>
      <c r="E22" s="40">
        <v>12</v>
      </c>
      <c r="F22" s="27">
        <f>289.386+8.1</f>
        <v>297.48600000000005</v>
      </c>
      <c r="G22" s="27">
        <v>45.5</v>
      </c>
    </row>
    <row r="23" spans="1:7" s="45" customFormat="1" ht="15">
      <c r="A23" s="43">
        <v>5</v>
      </c>
      <c r="B23" s="25" t="s">
        <v>22</v>
      </c>
      <c r="C23" s="25">
        <f>40-4</f>
        <v>36</v>
      </c>
      <c r="D23" s="26">
        <f>992.37-38+32.1</f>
        <v>986.47</v>
      </c>
      <c r="E23" s="44">
        <v>14</v>
      </c>
      <c r="F23" s="26">
        <f>438.201+32.1</f>
        <v>470.30100000000004</v>
      </c>
      <c r="G23" s="26">
        <v>89.171</v>
      </c>
    </row>
    <row r="24" spans="1:7" s="50" customFormat="1" ht="15">
      <c r="A24" s="51">
        <v>6</v>
      </c>
      <c r="B24" s="7" t="s">
        <v>23</v>
      </c>
      <c r="C24" s="7">
        <v>42</v>
      </c>
      <c r="D24" s="27">
        <f>1080.616+54.1</f>
        <v>1134.716</v>
      </c>
      <c r="E24" s="40">
        <v>25</v>
      </c>
      <c r="F24" s="27">
        <f>606.21+54.1</f>
        <v>660.3100000000001</v>
      </c>
      <c r="G24" s="27">
        <v>97.249</v>
      </c>
    </row>
    <row r="25" spans="1:7" s="50" customFormat="1" ht="15">
      <c r="A25" s="51">
        <v>7</v>
      </c>
      <c r="B25" s="7" t="s">
        <v>24</v>
      </c>
      <c r="C25" s="7">
        <v>37</v>
      </c>
      <c r="D25" s="27">
        <f>882.504+35.3</f>
        <v>917.804</v>
      </c>
      <c r="E25" s="40">
        <v>20</v>
      </c>
      <c r="F25" s="27">
        <f>597.158+35.3</f>
        <v>632.458</v>
      </c>
      <c r="G25" s="27">
        <v>186.17</v>
      </c>
    </row>
    <row r="26" spans="1:7" s="50" customFormat="1" ht="15">
      <c r="A26" s="51">
        <v>8</v>
      </c>
      <c r="B26" s="7" t="s">
        <v>25</v>
      </c>
      <c r="C26" s="7">
        <v>29</v>
      </c>
      <c r="D26" s="27">
        <f>713.295+31</f>
        <v>744.295</v>
      </c>
      <c r="E26" s="40">
        <v>14</v>
      </c>
      <c r="F26" s="27">
        <f>441.86+31</f>
        <v>472.86</v>
      </c>
      <c r="G26" s="27">
        <v>83.7</v>
      </c>
    </row>
    <row r="27" spans="1:7" s="50" customFormat="1" ht="15">
      <c r="A27" s="51">
        <v>9</v>
      </c>
      <c r="B27" s="7" t="s">
        <v>26</v>
      </c>
      <c r="C27" s="7">
        <v>28</v>
      </c>
      <c r="D27" s="27">
        <f>810.575+31.4</f>
        <v>841.975</v>
      </c>
      <c r="E27" s="40">
        <v>13</v>
      </c>
      <c r="F27" s="27">
        <f>391.996+31.4</f>
        <v>423.39599999999996</v>
      </c>
      <c r="G27" s="27">
        <v>22</v>
      </c>
    </row>
    <row r="28" spans="1:7" s="50" customFormat="1" ht="15">
      <c r="A28" s="51">
        <v>10</v>
      </c>
      <c r="B28" s="7" t="s">
        <v>27</v>
      </c>
      <c r="C28" s="7">
        <v>35</v>
      </c>
      <c r="D28" s="27">
        <f>826.703+34.1</f>
        <v>860.803</v>
      </c>
      <c r="E28" s="40">
        <v>18</v>
      </c>
      <c r="F28" s="27">
        <f>528.11+34.1</f>
        <v>562.21</v>
      </c>
      <c r="G28" s="27">
        <v>87.4</v>
      </c>
    </row>
    <row r="29" spans="1:7" s="45" customFormat="1" ht="15">
      <c r="A29" s="43">
        <v>11</v>
      </c>
      <c r="B29" s="25" t="s">
        <v>28</v>
      </c>
      <c r="C29" s="25">
        <f>109-21</f>
        <v>88</v>
      </c>
      <c r="D29" s="26">
        <f>2927.58-358+88</f>
        <v>2657.58</v>
      </c>
      <c r="E29" s="44">
        <v>40</v>
      </c>
      <c r="F29" s="26">
        <f>1405.255+88</f>
        <v>1493.255</v>
      </c>
      <c r="G29" s="26">
        <v>157.458</v>
      </c>
    </row>
    <row r="30" spans="1:7" s="50" customFormat="1" ht="15">
      <c r="A30" s="51">
        <v>12</v>
      </c>
      <c r="B30" s="7" t="s">
        <v>29</v>
      </c>
      <c r="C30" s="7">
        <v>62</v>
      </c>
      <c r="D30" s="27">
        <f>1763.4+81.5</f>
        <v>1844.9</v>
      </c>
      <c r="E30" s="40">
        <v>34</v>
      </c>
      <c r="F30" s="27">
        <f>998.715+81.5</f>
        <v>1080.2150000000001</v>
      </c>
      <c r="G30" s="27">
        <v>63.602</v>
      </c>
    </row>
    <row r="31" spans="1:7" s="50" customFormat="1" ht="15">
      <c r="A31" s="51">
        <v>13</v>
      </c>
      <c r="B31" s="7" t="s">
        <v>30</v>
      </c>
      <c r="C31" s="7">
        <v>78</v>
      </c>
      <c r="D31" s="27">
        <f>1977.648+84.7</f>
        <v>2062.348</v>
      </c>
      <c r="E31" s="40">
        <v>41</v>
      </c>
      <c r="F31" s="27">
        <f>1340.447+84.7</f>
        <v>1425.147</v>
      </c>
      <c r="G31" s="27">
        <v>283.577</v>
      </c>
    </row>
    <row r="32" spans="1:7" s="50" customFormat="1" ht="15">
      <c r="A32" s="51">
        <v>14</v>
      </c>
      <c r="B32" s="7" t="s">
        <v>31</v>
      </c>
      <c r="C32" s="7">
        <v>30</v>
      </c>
      <c r="D32" s="27">
        <f>685.661+27.8</f>
        <v>713.4609999999999</v>
      </c>
      <c r="E32" s="40">
        <v>15</v>
      </c>
      <c r="F32" s="27">
        <f>349.556+27.8</f>
        <v>377.356</v>
      </c>
      <c r="G32" s="27">
        <v>66.324</v>
      </c>
    </row>
    <row r="33" spans="1:7" s="50" customFormat="1" ht="15.75">
      <c r="A33" s="13" t="s">
        <v>32</v>
      </c>
      <c r="B33" s="52"/>
      <c r="C33" s="41">
        <f>SUM(C19:C32)</f>
        <v>627</v>
      </c>
      <c r="D33" s="28">
        <f>SUM(D19:D32)</f>
        <v>16958.544</v>
      </c>
      <c r="E33" s="41">
        <f>SUM(E19:E32)</f>
        <v>313</v>
      </c>
      <c r="F33" s="28">
        <f>SUM(F19:F32)</f>
        <v>10112.678</v>
      </c>
      <c r="G33" s="28">
        <f>SUM(G19:G32)</f>
        <v>1572.2960000000003</v>
      </c>
    </row>
    <row r="34" spans="1:7" s="50" customFormat="1" ht="15.75">
      <c r="A34" s="13" t="s">
        <v>33</v>
      </c>
      <c r="B34" s="52"/>
      <c r="C34" s="41">
        <f>C6+C17+C33</f>
        <v>828</v>
      </c>
      <c r="D34" s="28">
        <f>D6+D17+D33</f>
        <v>21507.818000000003</v>
      </c>
      <c r="E34" s="41">
        <f>E6+E17+E33</f>
        <v>409</v>
      </c>
      <c r="F34" s="28">
        <f>F6+F17+F33</f>
        <v>12946.436</v>
      </c>
      <c r="G34" s="28">
        <f>G6+G17+G33</f>
        <v>1971.1210000000003</v>
      </c>
    </row>
    <row r="35" spans="1:7" s="50" customFormat="1" ht="15.75">
      <c r="A35" s="51"/>
      <c r="B35" s="52" t="s">
        <v>34</v>
      </c>
      <c r="C35" s="52"/>
      <c r="D35" s="29"/>
      <c r="E35" s="29"/>
      <c r="F35" s="29"/>
      <c r="G35" s="27"/>
    </row>
    <row r="36" spans="1:8" s="50" customFormat="1" ht="15">
      <c r="A36" s="51">
        <v>1</v>
      </c>
      <c r="B36" s="7" t="s">
        <v>35</v>
      </c>
      <c r="C36" s="7">
        <v>46</v>
      </c>
      <c r="D36" s="27">
        <f>927121+44.2</f>
        <v>927165.2</v>
      </c>
      <c r="E36" s="40">
        <v>22</v>
      </c>
      <c r="F36" s="27">
        <f>488.982+44.2</f>
        <v>533.182</v>
      </c>
      <c r="G36" s="27">
        <v>61</v>
      </c>
      <c r="H36" s="50" t="s">
        <v>52</v>
      </c>
    </row>
    <row r="37" spans="1:7" s="50" customFormat="1" ht="15">
      <c r="A37" s="51">
        <v>2</v>
      </c>
      <c r="B37" s="7" t="s">
        <v>36</v>
      </c>
      <c r="C37" s="7">
        <v>42</v>
      </c>
      <c r="D37" s="27">
        <f>829.435+39.3</f>
        <v>868.7349999999999</v>
      </c>
      <c r="E37" s="40">
        <v>20</v>
      </c>
      <c r="F37" s="27">
        <f>473.555+39.3</f>
        <v>512.855</v>
      </c>
      <c r="G37" s="27">
        <v>104.2</v>
      </c>
    </row>
    <row r="38" spans="1:7" s="50" customFormat="1" ht="15">
      <c r="A38" s="51">
        <v>3</v>
      </c>
      <c r="B38" s="7" t="s">
        <v>37</v>
      </c>
      <c r="C38" s="7">
        <v>43</v>
      </c>
      <c r="D38" s="27">
        <f>832.384+38</f>
        <v>870.384</v>
      </c>
      <c r="E38" s="40">
        <v>18</v>
      </c>
      <c r="F38" s="27">
        <f>460.528+38</f>
        <v>498.528</v>
      </c>
      <c r="G38" s="27">
        <v>79</v>
      </c>
    </row>
    <row r="39" spans="1:7" s="50" customFormat="1" ht="15.75">
      <c r="A39" s="13" t="s">
        <v>39</v>
      </c>
      <c r="B39" s="52"/>
      <c r="C39" s="41">
        <f>SUM(C36:C38)</f>
        <v>131</v>
      </c>
      <c r="D39" s="28">
        <f>SUM(D36:D38)</f>
        <v>928904.3189999999</v>
      </c>
      <c r="E39" s="41">
        <f>SUM(E36:E38)</f>
        <v>60</v>
      </c>
      <c r="F39" s="28">
        <f>SUM(F36:F38)</f>
        <v>1544.565</v>
      </c>
      <c r="G39" s="28">
        <f>SUM(G36:G38)</f>
        <v>244.2</v>
      </c>
    </row>
    <row r="40" spans="1:7" s="50" customFormat="1" ht="15.75">
      <c r="A40" s="51"/>
      <c r="B40" s="52" t="s">
        <v>40</v>
      </c>
      <c r="C40" s="52"/>
      <c r="D40" s="29"/>
      <c r="E40" s="29"/>
      <c r="F40" s="29"/>
      <c r="G40" s="27"/>
    </row>
    <row r="41" spans="1:7" s="50" customFormat="1" ht="15">
      <c r="A41" s="51">
        <v>1</v>
      </c>
      <c r="B41" s="7" t="s">
        <v>41</v>
      </c>
      <c r="C41" s="7">
        <v>74</v>
      </c>
      <c r="D41" s="27">
        <f>1731.761+88.8</f>
        <v>1820.561</v>
      </c>
      <c r="E41" s="40">
        <v>37</v>
      </c>
      <c r="F41" s="27">
        <f>1105.86+88.8</f>
        <v>1194.6599999999999</v>
      </c>
      <c r="G41" s="27">
        <v>196</v>
      </c>
    </row>
    <row r="42" spans="1:7" s="50" customFormat="1" ht="15">
      <c r="A42" s="51">
        <v>2</v>
      </c>
      <c r="B42" s="7" t="s">
        <v>56</v>
      </c>
      <c r="C42" s="7">
        <v>55</v>
      </c>
      <c r="D42" s="27">
        <f>1175.751+57.8</f>
        <v>1233.551</v>
      </c>
      <c r="E42" s="40">
        <v>26</v>
      </c>
      <c r="F42" s="27">
        <f>768.068+57.8</f>
        <v>825.8679999999999</v>
      </c>
      <c r="G42" s="27">
        <v>141.5</v>
      </c>
    </row>
    <row r="43" spans="1:7" s="45" customFormat="1" ht="15">
      <c r="A43" s="43">
        <v>3</v>
      </c>
      <c r="B43" s="25" t="s">
        <v>42</v>
      </c>
      <c r="C43" s="25">
        <f>68-8</f>
        <v>60</v>
      </c>
      <c r="D43" s="26">
        <f>1416.355-78+49.6</f>
        <v>1387.955</v>
      </c>
      <c r="E43" s="44">
        <v>30</v>
      </c>
      <c r="F43" s="26">
        <f>703.856+49.6</f>
        <v>753.456</v>
      </c>
      <c r="G43" s="26">
        <v>128.005</v>
      </c>
    </row>
    <row r="44" spans="1:7" s="50" customFormat="1" ht="15">
      <c r="A44" s="51">
        <v>4</v>
      </c>
      <c r="B44" s="7" t="s">
        <v>43</v>
      </c>
      <c r="C44" s="7">
        <v>85</v>
      </c>
      <c r="D44" s="27">
        <f>1804.532+91.7</f>
        <v>1896.232</v>
      </c>
      <c r="E44" s="40">
        <v>45</v>
      </c>
      <c r="F44" s="27">
        <f>1190.541+91.7</f>
        <v>1282.241</v>
      </c>
      <c r="G44" s="27">
        <v>329</v>
      </c>
    </row>
    <row r="45" spans="1:7" s="50" customFormat="1" ht="15">
      <c r="A45" s="51">
        <v>5</v>
      </c>
      <c r="B45" s="7" t="s">
        <v>44</v>
      </c>
      <c r="C45" s="7">
        <v>72</v>
      </c>
      <c r="D45" s="27">
        <f>1556.994+72.8</f>
        <v>1629.7939999999999</v>
      </c>
      <c r="E45" s="40">
        <v>36</v>
      </c>
      <c r="F45" s="27">
        <f>967.288+72.8</f>
        <v>1040.088</v>
      </c>
      <c r="G45" s="27">
        <v>183.5</v>
      </c>
    </row>
    <row r="46" spans="1:7" s="50" customFormat="1" ht="15">
      <c r="A46" s="51">
        <v>6</v>
      </c>
      <c r="B46" s="7" t="s">
        <v>45</v>
      </c>
      <c r="C46" s="7">
        <v>40</v>
      </c>
      <c r="D46" s="27">
        <f>910.774+11.2</f>
        <v>921.974</v>
      </c>
      <c r="E46" s="40">
        <v>22</v>
      </c>
      <c r="F46" s="27">
        <f>489.852+11.2</f>
        <v>501.05199999999996</v>
      </c>
      <c r="G46" s="27">
        <v>37.315</v>
      </c>
    </row>
    <row r="47" spans="1:7" s="50" customFormat="1" ht="15">
      <c r="A47" s="51">
        <v>7</v>
      </c>
      <c r="B47" s="7" t="s">
        <v>46</v>
      </c>
      <c r="C47" s="7">
        <v>56</v>
      </c>
      <c r="D47" s="27">
        <f>1385.053+38.3</f>
        <v>1423.353</v>
      </c>
      <c r="E47" s="40">
        <v>22</v>
      </c>
      <c r="F47" s="27">
        <f>720.826+38.3</f>
        <v>759.126</v>
      </c>
      <c r="G47" s="27">
        <v>140</v>
      </c>
    </row>
    <row r="48" spans="1:7" s="50" customFormat="1" ht="15">
      <c r="A48" s="51">
        <v>8</v>
      </c>
      <c r="B48" s="7" t="s">
        <v>47</v>
      </c>
      <c r="C48" s="7">
        <v>85</v>
      </c>
      <c r="D48" s="27">
        <f>2230.151+97.4</f>
        <v>2327.551</v>
      </c>
      <c r="E48" s="40">
        <v>43</v>
      </c>
      <c r="F48" s="27">
        <f>1375.637+97.4</f>
        <v>1473.037</v>
      </c>
      <c r="G48" s="27">
        <v>248</v>
      </c>
    </row>
    <row r="49" spans="1:7" s="50" customFormat="1" ht="15">
      <c r="A49" s="51">
        <v>9</v>
      </c>
      <c r="B49" s="7" t="s">
        <v>48</v>
      </c>
      <c r="C49" s="7">
        <v>64</v>
      </c>
      <c r="D49" s="27">
        <f>1438.073+71</f>
        <v>1509.073</v>
      </c>
      <c r="E49" s="40">
        <v>31</v>
      </c>
      <c r="F49" s="27">
        <f>823.859+71</f>
        <v>894.859</v>
      </c>
      <c r="G49" s="27">
        <v>199.889</v>
      </c>
    </row>
    <row r="50" spans="1:7" s="50" customFormat="1" ht="15.75">
      <c r="A50" s="13" t="s">
        <v>49</v>
      </c>
      <c r="B50" s="52"/>
      <c r="C50" s="41">
        <f>SUM(C41:C49)</f>
        <v>591</v>
      </c>
      <c r="D50" s="28">
        <f>SUM(D41:D49)</f>
        <v>14150.043999999998</v>
      </c>
      <c r="E50" s="41">
        <f>SUM(E41:E49)</f>
        <v>292</v>
      </c>
      <c r="F50" s="28">
        <f>SUM(F41:F49)</f>
        <v>8724.387</v>
      </c>
      <c r="G50" s="28">
        <f>SUM(G41:G49)</f>
        <v>1603.2089999999998</v>
      </c>
    </row>
    <row r="51" spans="1:7" s="50" customFormat="1" ht="15.75">
      <c r="A51" s="13" t="s">
        <v>50</v>
      </c>
      <c r="B51" s="52"/>
      <c r="C51" s="41">
        <f>C39+C50</f>
        <v>722</v>
      </c>
      <c r="D51" s="28">
        <f>D39+D50</f>
        <v>943054.3629999999</v>
      </c>
      <c r="E51" s="41">
        <f>E39+E50</f>
        <v>352</v>
      </c>
      <c r="F51" s="28">
        <f>F39+F50</f>
        <v>10268.952000000001</v>
      </c>
      <c r="G51" s="28">
        <f>G39+G50</f>
        <v>1847.4089999999999</v>
      </c>
    </row>
    <row r="52" spans="1:7" s="50" customFormat="1" ht="16.5" thickBot="1">
      <c r="A52" s="58" t="s">
        <v>51</v>
      </c>
      <c r="B52" s="59"/>
      <c r="C52" s="42">
        <f>C34+C51</f>
        <v>1550</v>
      </c>
      <c r="D52" s="31">
        <f>D34+D51</f>
        <v>964562.1809999999</v>
      </c>
      <c r="E52" s="42">
        <f>E34+E51</f>
        <v>761</v>
      </c>
      <c r="F52" s="31">
        <f>F34+F51</f>
        <v>23215.388</v>
      </c>
      <c r="G52" s="31">
        <f>G34+G51</f>
        <v>3818.53</v>
      </c>
    </row>
  </sheetData>
  <mergeCells count="5">
    <mergeCell ref="A6:B6"/>
    <mergeCell ref="A7:B7"/>
    <mergeCell ref="A52:B52"/>
    <mergeCell ref="B1:G1"/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workbookViewId="0" topLeftCell="A1">
      <selection activeCell="H10" sqref="H10"/>
    </sheetView>
  </sheetViews>
  <sheetFormatPr defaultColWidth="9.140625" defaultRowHeight="12.75"/>
  <cols>
    <col min="1" max="1" width="4.421875" style="33" customWidth="1"/>
    <col min="2" max="2" width="30.57421875" style="0" customWidth="1"/>
    <col min="3" max="3" width="18.140625" style="0" customWidth="1"/>
    <col min="4" max="4" width="17.8515625" style="56" customWidth="1"/>
    <col min="5" max="5" width="13.140625" style="32" customWidth="1"/>
    <col min="6" max="6" width="14.140625" style="57" customWidth="1"/>
    <col min="7" max="7" width="16.7109375" style="57" customWidth="1"/>
    <col min="8" max="8" width="15.140625" style="0" customWidth="1"/>
  </cols>
  <sheetData>
    <row r="1" spans="1:7" ht="41.25" customHeight="1">
      <c r="A1" s="67" t="s">
        <v>64</v>
      </c>
      <c r="B1" s="70" t="s">
        <v>76</v>
      </c>
      <c r="C1" s="62"/>
      <c r="D1" s="62"/>
      <c r="E1" s="62"/>
      <c r="F1" s="62"/>
      <c r="G1" s="62"/>
    </row>
    <row r="2" spans="1:8" ht="63.75" customHeight="1">
      <c r="A2" s="68"/>
      <c r="B2" s="35" t="s">
        <v>63</v>
      </c>
      <c r="C2" s="35" t="s">
        <v>74</v>
      </c>
      <c r="D2" s="53" t="s">
        <v>75</v>
      </c>
      <c r="E2" s="2" t="s">
        <v>62</v>
      </c>
      <c r="F2" s="53" t="s">
        <v>65</v>
      </c>
      <c r="G2" s="53" t="s">
        <v>66</v>
      </c>
      <c r="H2" s="16" t="s">
        <v>77</v>
      </c>
    </row>
    <row r="3" spans="1:7" s="39" customFormat="1" ht="11.25" customHeight="1">
      <c r="A3" s="36">
        <v>1</v>
      </c>
      <c r="B3" s="37">
        <v>2</v>
      </c>
      <c r="C3" s="37">
        <v>3</v>
      </c>
      <c r="D3" s="54">
        <v>4</v>
      </c>
      <c r="E3" s="38">
        <v>5</v>
      </c>
      <c r="F3" s="54">
        <v>6</v>
      </c>
      <c r="G3" s="54">
        <v>7</v>
      </c>
    </row>
    <row r="4" spans="1:7" s="50" customFormat="1" ht="15">
      <c r="A4" s="51">
        <v>1</v>
      </c>
      <c r="B4" s="7" t="s">
        <v>4</v>
      </c>
      <c r="C4" s="7">
        <v>0</v>
      </c>
      <c r="D4" s="40">
        <v>0</v>
      </c>
      <c r="E4" s="40">
        <v>0</v>
      </c>
      <c r="F4" s="40">
        <v>0</v>
      </c>
      <c r="G4" s="40">
        <v>0</v>
      </c>
    </row>
    <row r="5" spans="1:7" s="50" customFormat="1" ht="15">
      <c r="A5" s="51">
        <v>2</v>
      </c>
      <c r="B5" s="7" t="s">
        <v>5</v>
      </c>
      <c r="C5" s="7">
        <v>0</v>
      </c>
      <c r="D5" s="40">
        <v>0</v>
      </c>
      <c r="E5" s="40">
        <v>0</v>
      </c>
      <c r="F5" s="40">
        <v>0</v>
      </c>
      <c r="G5" s="40">
        <v>0</v>
      </c>
    </row>
    <row r="6" spans="1:7" s="50" customFormat="1" ht="15.75">
      <c r="A6" s="65" t="s">
        <v>6</v>
      </c>
      <c r="B6" s="66"/>
      <c r="C6" s="41">
        <f>SUM(C4:C5)</f>
        <v>0</v>
      </c>
      <c r="D6" s="41">
        <f>SUM(D4:D5)</f>
        <v>0</v>
      </c>
      <c r="E6" s="41">
        <f>SUM(E4:E5)</f>
        <v>0</v>
      </c>
      <c r="F6" s="41">
        <f>SUM(F4:F5)</f>
        <v>0</v>
      </c>
      <c r="G6" s="41">
        <f>SUM(G4:G5)</f>
        <v>0</v>
      </c>
    </row>
    <row r="7" spans="1:7" s="50" customFormat="1" ht="15.75">
      <c r="A7" s="65" t="s">
        <v>7</v>
      </c>
      <c r="B7" s="66"/>
      <c r="C7" s="34"/>
      <c r="D7" s="55"/>
      <c r="E7" s="29"/>
      <c r="F7" s="55"/>
      <c r="G7" s="40"/>
    </row>
    <row r="8" spans="1:7" s="50" customFormat="1" ht="15">
      <c r="A8" s="48">
        <v>1</v>
      </c>
      <c r="B8" s="49" t="s">
        <v>8</v>
      </c>
      <c r="C8" s="49">
        <v>0</v>
      </c>
      <c r="D8" s="40">
        <v>0</v>
      </c>
      <c r="E8" s="40">
        <v>0</v>
      </c>
      <c r="F8" s="40">
        <v>0</v>
      </c>
      <c r="G8" s="40">
        <v>0</v>
      </c>
    </row>
    <row r="9" spans="1:7" s="50" customFormat="1" ht="15">
      <c r="A9" s="48">
        <v>2</v>
      </c>
      <c r="B9" s="49" t="s">
        <v>9</v>
      </c>
      <c r="C9" s="49">
        <v>0</v>
      </c>
      <c r="D9" s="40">
        <v>0</v>
      </c>
      <c r="E9" s="40">
        <v>0</v>
      </c>
      <c r="F9" s="40">
        <v>0</v>
      </c>
      <c r="G9" s="40">
        <v>0</v>
      </c>
    </row>
    <row r="10" spans="1:7" s="50" customFormat="1" ht="15">
      <c r="A10" s="48">
        <v>3</v>
      </c>
      <c r="B10" s="7" t="s">
        <v>10</v>
      </c>
      <c r="C10" s="49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s="50" customFormat="1" ht="15">
      <c r="A11" s="48">
        <v>4</v>
      </c>
      <c r="B11" s="7" t="s">
        <v>11</v>
      </c>
      <c r="C11" s="49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s="50" customFormat="1" ht="15">
      <c r="A12" s="48">
        <v>5</v>
      </c>
      <c r="B12" s="7" t="s">
        <v>12</v>
      </c>
      <c r="C12" s="49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s="50" customFormat="1" ht="15">
      <c r="A13" s="48">
        <v>6</v>
      </c>
      <c r="B13" s="7" t="s">
        <v>13</v>
      </c>
      <c r="C13" s="49">
        <v>0</v>
      </c>
      <c r="D13" s="40">
        <v>0</v>
      </c>
      <c r="E13" s="40">
        <v>0</v>
      </c>
      <c r="F13" s="40">
        <v>0</v>
      </c>
      <c r="G13" s="40">
        <v>0</v>
      </c>
    </row>
    <row r="14" spans="1:7" s="50" customFormat="1" ht="15">
      <c r="A14" s="48">
        <v>7</v>
      </c>
      <c r="B14" s="7" t="s">
        <v>14</v>
      </c>
      <c r="C14" s="49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s="50" customFormat="1" ht="15">
      <c r="A15" s="48">
        <v>8</v>
      </c>
      <c r="B15" s="7" t="s">
        <v>15</v>
      </c>
      <c r="C15" s="49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s="50" customFormat="1" ht="15">
      <c r="A16" s="48">
        <v>9</v>
      </c>
      <c r="B16" s="7" t="s">
        <v>16</v>
      </c>
      <c r="C16" s="49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s="50" customFormat="1" ht="15.75">
      <c r="A17" s="13" t="s">
        <v>17</v>
      </c>
      <c r="B17" s="52"/>
      <c r="C17" s="41">
        <f>SUM(C8:C16)</f>
        <v>0</v>
      </c>
      <c r="D17" s="41">
        <f>SUM(D8:D16)</f>
        <v>0</v>
      </c>
      <c r="E17" s="41">
        <f>SUM(E8:E16)</f>
        <v>0</v>
      </c>
      <c r="F17" s="41">
        <f>SUM(F8:F16)</f>
        <v>0</v>
      </c>
      <c r="G17" s="41">
        <f>SUM(G8:G16)</f>
        <v>0</v>
      </c>
    </row>
    <row r="18" spans="1:7" s="50" customFormat="1" ht="15.75">
      <c r="A18" s="51"/>
      <c r="B18" s="52" t="s">
        <v>18</v>
      </c>
      <c r="C18" s="52"/>
      <c r="D18" s="55"/>
      <c r="E18" s="29"/>
      <c r="F18" s="55"/>
      <c r="G18" s="40"/>
    </row>
    <row r="19" spans="1:7" s="50" customFormat="1" ht="15">
      <c r="A19" s="51">
        <v>1</v>
      </c>
      <c r="B19" s="7" t="s">
        <v>3</v>
      </c>
      <c r="C19" s="7"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 s="50" customFormat="1" ht="15">
      <c r="A20" s="51">
        <v>2</v>
      </c>
      <c r="B20" s="7" t="s">
        <v>19</v>
      </c>
      <c r="C20" s="7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s="50" customFormat="1" ht="15">
      <c r="A21" s="51">
        <v>3</v>
      </c>
      <c r="B21" s="7" t="s">
        <v>20</v>
      </c>
      <c r="C21" s="7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s="50" customFormat="1" ht="15">
      <c r="A22" s="51">
        <v>4</v>
      </c>
      <c r="B22" s="7" t="s">
        <v>21</v>
      </c>
      <c r="C22" s="7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s="50" customFormat="1" ht="15">
      <c r="A23" s="51">
        <v>5</v>
      </c>
      <c r="B23" s="7" t="s">
        <v>22</v>
      </c>
      <c r="C23" s="7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s="50" customFormat="1" ht="15">
      <c r="A24" s="51">
        <v>6</v>
      </c>
      <c r="B24" s="7" t="s">
        <v>23</v>
      </c>
      <c r="C24" s="7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s="50" customFormat="1" ht="15">
      <c r="A25" s="51">
        <v>7</v>
      </c>
      <c r="B25" s="7" t="s">
        <v>24</v>
      </c>
      <c r="C25" s="7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s="50" customFormat="1" ht="15">
      <c r="A26" s="51">
        <v>8</v>
      </c>
      <c r="B26" s="7" t="s">
        <v>25</v>
      </c>
      <c r="C26" s="7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s="50" customFormat="1" ht="15">
      <c r="A27" s="51">
        <v>9</v>
      </c>
      <c r="B27" s="7" t="s">
        <v>26</v>
      </c>
      <c r="C27" s="7">
        <v>0</v>
      </c>
      <c r="D27" s="40">
        <v>0</v>
      </c>
      <c r="E27" s="40">
        <v>0</v>
      </c>
      <c r="F27" s="40">
        <v>0</v>
      </c>
      <c r="G27" s="40">
        <v>0</v>
      </c>
    </row>
    <row r="28" spans="1:7" s="50" customFormat="1" ht="15">
      <c r="A28" s="51">
        <v>10</v>
      </c>
      <c r="B28" s="7" t="s">
        <v>27</v>
      </c>
      <c r="C28" s="7">
        <v>0</v>
      </c>
      <c r="D28" s="40">
        <v>0</v>
      </c>
      <c r="E28" s="40">
        <v>0</v>
      </c>
      <c r="F28" s="40">
        <v>0</v>
      </c>
      <c r="G28" s="40">
        <v>0</v>
      </c>
    </row>
    <row r="29" spans="1:7" s="50" customFormat="1" ht="15">
      <c r="A29" s="51">
        <v>11</v>
      </c>
      <c r="B29" s="7" t="s">
        <v>28</v>
      </c>
      <c r="C29" s="7">
        <v>0</v>
      </c>
      <c r="D29" s="40">
        <v>0</v>
      </c>
      <c r="E29" s="40">
        <v>0</v>
      </c>
      <c r="F29" s="40">
        <v>0</v>
      </c>
      <c r="G29" s="40">
        <v>0</v>
      </c>
    </row>
    <row r="30" spans="1:7" s="50" customFormat="1" ht="15">
      <c r="A30" s="51">
        <v>12</v>
      </c>
      <c r="B30" s="7" t="s">
        <v>29</v>
      </c>
      <c r="C30" s="7">
        <v>0</v>
      </c>
      <c r="D30" s="40">
        <v>0</v>
      </c>
      <c r="E30" s="40">
        <v>0</v>
      </c>
      <c r="F30" s="40">
        <v>0</v>
      </c>
      <c r="G30" s="40">
        <v>0</v>
      </c>
    </row>
    <row r="31" spans="1:7" s="50" customFormat="1" ht="15">
      <c r="A31" s="51">
        <v>13</v>
      </c>
      <c r="B31" s="7" t="s">
        <v>30</v>
      </c>
      <c r="C31" s="7">
        <v>0</v>
      </c>
      <c r="D31" s="40">
        <v>0</v>
      </c>
      <c r="E31" s="40">
        <v>0</v>
      </c>
      <c r="F31" s="40">
        <v>0</v>
      </c>
      <c r="G31" s="40">
        <v>0</v>
      </c>
    </row>
    <row r="32" spans="1:7" s="50" customFormat="1" ht="15">
      <c r="A32" s="51">
        <v>14</v>
      </c>
      <c r="B32" s="7" t="s">
        <v>31</v>
      </c>
      <c r="C32" s="7">
        <v>0</v>
      </c>
      <c r="D32" s="40">
        <v>0</v>
      </c>
      <c r="E32" s="40">
        <v>0</v>
      </c>
      <c r="F32" s="40">
        <v>0</v>
      </c>
      <c r="G32" s="40">
        <v>0</v>
      </c>
    </row>
    <row r="33" spans="1:7" s="50" customFormat="1" ht="15.75">
      <c r="A33" s="13" t="s">
        <v>32</v>
      </c>
      <c r="B33" s="52"/>
      <c r="C33" s="41">
        <f>SUM(C19:C32)</f>
        <v>0</v>
      </c>
      <c r="D33" s="41">
        <f>SUM(D19:D32)</f>
        <v>0</v>
      </c>
      <c r="E33" s="41">
        <f>SUM(E19:E32)</f>
        <v>0</v>
      </c>
      <c r="F33" s="41">
        <f>SUM(F19:F32)</f>
        <v>0</v>
      </c>
      <c r="G33" s="41">
        <f>SUM(G19:G32)</f>
        <v>0</v>
      </c>
    </row>
    <row r="34" spans="1:7" s="50" customFormat="1" ht="15.75">
      <c r="A34" s="13" t="s">
        <v>33</v>
      </c>
      <c r="B34" s="52"/>
      <c r="C34" s="41">
        <f>C6+C17+C33</f>
        <v>0</v>
      </c>
      <c r="D34" s="41">
        <f>D6+D17+D33</f>
        <v>0</v>
      </c>
      <c r="E34" s="41">
        <f>E6+E17+E33</f>
        <v>0</v>
      </c>
      <c r="F34" s="41">
        <f>F6+F17+F33</f>
        <v>0</v>
      </c>
      <c r="G34" s="41">
        <f>G6+G17+G33</f>
        <v>0</v>
      </c>
    </row>
    <row r="35" spans="1:7" s="50" customFormat="1" ht="15.75">
      <c r="A35" s="51"/>
      <c r="B35" s="52" t="s">
        <v>34</v>
      </c>
      <c r="C35" s="52"/>
      <c r="D35" s="55"/>
      <c r="E35" s="29"/>
      <c r="F35" s="55"/>
      <c r="G35" s="40"/>
    </row>
    <row r="36" spans="1:8" s="50" customFormat="1" ht="15">
      <c r="A36" s="51">
        <v>1</v>
      </c>
      <c r="B36" s="7" t="s">
        <v>35</v>
      </c>
      <c r="C36" s="7">
        <v>0</v>
      </c>
      <c r="D36" s="40">
        <v>0</v>
      </c>
      <c r="E36" s="40">
        <v>0</v>
      </c>
      <c r="F36" s="40">
        <v>0</v>
      </c>
      <c r="G36" s="40">
        <v>0</v>
      </c>
      <c r="H36" s="50" t="s">
        <v>52</v>
      </c>
    </row>
    <row r="37" spans="1:7" s="50" customFormat="1" ht="15">
      <c r="A37" s="51">
        <v>2</v>
      </c>
      <c r="B37" s="7" t="s">
        <v>36</v>
      </c>
      <c r="C37" s="7">
        <v>0</v>
      </c>
      <c r="D37" s="40">
        <v>0</v>
      </c>
      <c r="E37" s="40">
        <v>0</v>
      </c>
      <c r="F37" s="40">
        <v>0</v>
      </c>
      <c r="G37" s="40">
        <v>0</v>
      </c>
    </row>
    <row r="38" spans="1:7" s="50" customFormat="1" ht="15">
      <c r="A38" s="51">
        <v>3</v>
      </c>
      <c r="B38" s="7" t="s">
        <v>37</v>
      </c>
      <c r="C38" s="7">
        <v>0</v>
      </c>
      <c r="D38" s="40">
        <v>0</v>
      </c>
      <c r="E38" s="40">
        <v>0</v>
      </c>
      <c r="F38" s="40">
        <v>0</v>
      </c>
      <c r="G38" s="40">
        <v>0</v>
      </c>
    </row>
    <row r="39" spans="1:7" s="50" customFormat="1" ht="15.75">
      <c r="A39" s="13" t="s">
        <v>39</v>
      </c>
      <c r="B39" s="52"/>
      <c r="C39" s="41">
        <f>SUM(C36:C38)</f>
        <v>0</v>
      </c>
      <c r="D39" s="41">
        <f>SUM(D36:D38)</f>
        <v>0</v>
      </c>
      <c r="E39" s="41">
        <f>SUM(E36:E38)</f>
        <v>0</v>
      </c>
      <c r="F39" s="41">
        <f>SUM(F36:F38)</f>
        <v>0</v>
      </c>
      <c r="G39" s="41">
        <f>SUM(G36:G38)</f>
        <v>0</v>
      </c>
    </row>
    <row r="40" spans="1:7" s="50" customFormat="1" ht="15.75">
      <c r="A40" s="51"/>
      <c r="B40" s="52" t="s">
        <v>40</v>
      </c>
      <c r="C40" s="52"/>
      <c r="D40" s="55"/>
      <c r="E40" s="29"/>
      <c r="F40" s="55"/>
      <c r="G40" s="40"/>
    </row>
    <row r="41" spans="1:7" s="50" customFormat="1" ht="15">
      <c r="A41" s="51">
        <v>1</v>
      </c>
      <c r="B41" s="7" t="s">
        <v>41</v>
      </c>
      <c r="C41" s="7">
        <v>0</v>
      </c>
      <c r="D41" s="40">
        <v>0</v>
      </c>
      <c r="E41" s="40">
        <v>0</v>
      </c>
      <c r="F41" s="40">
        <v>0</v>
      </c>
      <c r="G41" s="40">
        <v>0</v>
      </c>
    </row>
    <row r="42" spans="1:7" s="50" customFormat="1" ht="15">
      <c r="A42" s="51">
        <v>2</v>
      </c>
      <c r="B42" s="7" t="s">
        <v>56</v>
      </c>
      <c r="C42" s="7">
        <v>0</v>
      </c>
      <c r="D42" s="40">
        <v>0</v>
      </c>
      <c r="E42" s="40">
        <v>0</v>
      </c>
      <c r="F42" s="40">
        <v>0</v>
      </c>
      <c r="G42" s="40">
        <v>0</v>
      </c>
    </row>
    <row r="43" spans="1:7" s="50" customFormat="1" ht="15">
      <c r="A43" s="51">
        <v>3</v>
      </c>
      <c r="B43" s="7" t="s">
        <v>42</v>
      </c>
      <c r="C43" s="7">
        <v>0</v>
      </c>
      <c r="D43" s="40">
        <v>0</v>
      </c>
      <c r="E43" s="40">
        <v>0</v>
      </c>
      <c r="F43" s="40">
        <v>0</v>
      </c>
      <c r="G43" s="40">
        <v>0</v>
      </c>
    </row>
    <row r="44" spans="1:7" s="50" customFormat="1" ht="15">
      <c r="A44" s="51">
        <v>4</v>
      </c>
      <c r="B44" s="7" t="s">
        <v>43</v>
      </c>
      <c r="C44" s="7">
        <v>0</v>
      </c>
      <c r="D44" s="40">
        <v>0</v>
      </c>
      <c r="E44" s="40">
        <v>0</v>
      </c>
      <c r="F44" s="40">
        <v>0</v>
      </c>
      <c r="G44" s="40">
        <v>0</v>
      </c>
    </row>
    <row r="45" spans="1:7" s="50" customFormat="1" ht="15">
      <c r="A45" s="51">
        <v>5</v>
      </c>
      <c r="B45" s="7" t="s">
        <v>44</v>
      </c>
      <c r="C45" s="7">
        <v>0</v>
      </c>
      <c r="D45" s="40">
        <v>0</v>
      </c>
      <c r="E45" s="40">
        <v>0</v>
      </c>
      <c r="F45" s="40">
        <v>0</v>
      </c>
      <c r="G45" s="40">
        <v>0</v>
      </c>
    </row>
    <row r="46" spans="1:7" s="50" customFormat="1" ht="15">
      <c r="A46" s="51">
        <v>6</v>
      </c>
      <c r="B46" s="7" t="s">
        <v>45</v>
      </c>
      <c r="C46" s="7">
        <v>0</v>
      </c>
      <c r="D46" s="40">
        <v>0</v>
      </c>
      <c r="E46" s="40">
        <v>0</v>
      </c>
      <c r="F46" s="40">
        <v>0</v>
      </c>
      <c r="G46" s="40">
        <v>0</v>
      </c>
    </row>
    <row r="47" spans="1:7" s="50" customFormat="1" ht="15">
      <c r="A47" s="51">
        <v>7</v>
      </c>
      <c r="B47" s="7" t="s">
        <v>46</v>
      </c>
      <c r="C47" s="7">
        <v>0</v>
      </c>
      <c r="D47" s="40">
        <v>0</v>
      </c>
      <c r="E47" s="40">
        <v>0</v>
      </c>
      <c r="F47" s="40">
        <v>0</v>
      </c>
      <c r="G47" s="40">
        <v>0</v>
      </c>
    </row>
    <row r="48" spans="1:7" s="50" customFormat="1" ht="15">
      <c r="A48" s="51">
        <v>8</v>
      </c>
      <c r="B48" s="7" t="s">
        <v>47</v>
      </c>
      <c r="C48" s="7">
        <v>0</v>
      </c>
      <c r="D48" s="40">
        <v>0</v>
      </c>
      <c r="E48" s="40">
        <v>0</v>
      </c>
      <c r="F48" s="40">
        <v>0</v>
      </c>
      <c r="G48" s="40">
        <v>0</v>
      </c>
    </row>
    <row r="49" spans="1:7" s="50" customFormat="1" ht="15">
      <c r="A49" s="51">
        <v>9</v>
      </c>
      <c r="B49" s="7" t="s">
        <v>48</v>
      </c>
      <c r="C49" s="7">
        <v>0</v>
      </c>
      <c r="D49" s="40">
        <v>0</v>
      </c>
      <c r="E49" s="40">
        <v>0</v>
      </c>
      <c r="F49" s="40">
        <v>0</v>
      </c>
      <c r="G49" s="40">
        <v>0</v>
      </c>
    </row>
    <row r="50" spans="1:7" s="50" customFormat="1" ht="15.75">
      <c r="A50" s="13" t="s">
        <v>49</v>
      </c>
      <c r="B50" s="52"/>
      <c r="C50" s="41">
        <f>SUM(C41:C49)</f>
        <v>0</v>
      </c>
      <c r="D50" s="41">
        <f>SUM(D41:D49)</f>
        <v>0</v>
      </c>
      <c r="E50" s="41">
        <f>SUM(E41:E49)</f>
        <v>0</v>
      </c>
      <c r="F50" s="41">
        <f>SUM(F41:F49)</f>
        <v>0</v>
      </c>
      <c r="G50" s="41">
        <f>SUM(G41:G49)</f>
        <v>0</v>
      </c>
    </row>
    <row r="51" spans="1:7" s="50" customFormat="1" ht="15.75">
      <c r="A51" s="13" t="s">
        <v>50</v>
      </c>
      <c r="B51" s="52"/>
      <c r="C51" s="41">
        <f>C39+C50</f>
        <v>0</v>
      </c>
      <c r="D51" s="41">
        <f>D39+D50</f>
        <v>0</v>
      </c>
      <c r="E51" s="41">
        <f>E39+E50</f>
        <v>0</v>
      </c>
      <c r="F51" s="41">
        <f>F39+F50</f>
        <v>0</v>
      </c>
      <c r="G51" s="41">
        <f>G39+G50</f>
        <v>0</v>
      </c>
    </row>
    <row r="52" spans="1:7" s="50" customFormat="1" ht="16.5" thickBot="1">
      <c r="A52" s="58" t="s">
        <v>51</v>
      </c>
      <c r="B52" s="59"/>
      <c r="C52" s="42">
        <f>C34+C51</f>
        <v>0</v>
      </c>
      <c r="D52" s="42">
        <f>D34+D51</f>
        <v>0</v>
      </c>
      <c r="E52" s="42">
        <f>E34+E51</f>
        <v>0</v>
      </c>
      <c r="F52" s="42">
        <f>F34+F51</f>
        <v>0</v>
      </c>
      <c r="G52" s="42">
        <f>G34+G51</f>
        <v>0</v>
      </c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40">
      <selection activeCell="C16" sqref="C16"/>
    </sheetView>
  </sheetViews>
  <sheetFormatPr defaultColWidth="9.140625" defaultRowHeight="12.75"/>
  <cols>
    <col min="1" max="1" width="5.00390625" style="24" customWidth="1"/>
    <col min="2" max="2" width="32.8515625" style="0" customWidth="1"/>
    <col min="3" max="3" width="13.8515625" style="15" customWidth="1"/>
    <col min="4" max="4" width="14.57421875" style="15" customWidth="1"/>
    <col min="5" max="5" width="12.28125" style="15" customWidth="1"/>
    <col min="6" max="6" width="16.7109375" style="0" customWidth="1"/>
  </cols>
  <sheetData>
    <row r="1" spans="1:5" ht="24" customHeight="1">
      <c r="A1" s="60" t="s">
        <v>0</v>
      </c>
      <c r="B1" s="62" t="s">
        <v>55</v>
      </c>
      <c r="C1" s="62"/>
      <c r="D1" s="62"/>
      <c r="E1" s="62"/>
    </row>
    <row r="2" spans="1:6" ht="38.25">
      <c r="A2" s="61"/>
      <c r="B2" s="1" t="s">
        <v>1</v>
      </c>
      <c r="C2" s="2" t="s">
        <v>2</v>
      </c>
      <c r="D2" s="2" t="s">
        <v>54</v>
      </c>
      <c r="E2" s="2" t="s">
        <v>53</v>
      </c>
      <c r="F2" s="16"/>
    </row>
    <row r="3" spans="1:5" s="20" customFormat="1" ht="12.75">
      <c r="A3" s="18">
        <v>1</v>
      </c>
      <c r="B3" s="19">
        <v>2</v>
      </c>
      <c r="C3" s="2">
        <v>3</v>
      </c>
      <c r="D3" s="2">
        <v>4</v>
      </c>
      <c r="E3" s="2">
        <v>5</v>
      </c>
    </row>
    <row r="4" spans="1:5" ht="15">
      <c r="A4" s="3">
        <v>1</v>
      </c>
      <c r="B4" s="4" t="s">
        <v>4</v>
      </c>
      <c r="C4" s="17">
        <v>73.703</v>
      </c>
      <c r="D4" s="17">
        <v>36.412</v>
      </c>
      <c r="E4" s="17">
        <v>0</v>
      </c>
    </row>
    <row r="5" spans="1:5" ht="15">
      <c r="A5" s="3">
        <v>2</v>
      </c>
      <c r="B5" s="4" t="s">
        <v>5</v>
      </c>
      <c r="C5" s="17">
        <v>279.64</v>
      </c>
      <c r="D5" s="17">
        <v>23.792</v>
      </c>
      <c r="E5" s="17">
        <v>0</v>
      </c>
    </row>
    <row r="6" spans="1:5" ht="15.75">
      <c r="A6" s="63" t="s">
        <v>6</v>
      </c>
      <c r="B6" s="64"/>
      <c r="C6" s="9">
        <f>SUM(C4:C5)</f>
        <v>353.34299999999996</v>
      </c>
      <c r="D6" s="9">
        <f>SUM(D4:D5)</f>
        <v>60.204</v>
      </c>
      <c r="E6" s="9">
        <f>SUM(E4:E5)</f>
        <v>0</v>
      </c>
    </row>
    <row r="7" spans="1:5" ht="15.75">
      <c r="A7" s="65" t="s">
        <v>7</v>
      </c>
      <c r="B7" s="66"/>
      <c r="C7" s="21"/>
      <c r="D7" s="21"/>
      <c r="E7" s="17"/>
    </row>
    <row r="8" spans="1:5" ht="15">
      <c r="A8" s="5">
        <v>1</v>
      </c>
      <c r="B8" s="6" t="s">
        <v>8</v>
      </c>
      <c r="C8" s="17">
        <v>347.447</v>
      </c>
      <c r="D8" s="17">
        <v>209.002</v>
      </c>
      <c r="E8" s="17">
        <v>0</v>
      </c>
    </row>
    <row r="9" spans="1:5" ht="15">
      <c r="A9" s="5">
        <v>2</v>
      </c>
      <c r="B9" s="6" t="s">
        <v>9</v>
      </c>
      <c r="C9" s="17">
        <v>357.247</v>
      </c>
      <c r="D9" s="17">
        <v>164.631</v>
      </c>
      <c r="E9" s="17">
        <v>0</v>
      </c>
    </row>
    <row r="10" spans="1:5" ht="15">
      <c r="A10" s="5">
        <v>3</v>
      </c>
      <c r="B10" s="4" t="s">
        <v>10</v>
      </c>
      <c r="C10" s="17">
        <v>405.668</v>
      </c>
      <c r="D10" s="17">
        <v>218.512</v>
      </c>
      <c r="E10" s="17">
        <v>0</v>
      </c>
    </row>
    <row r="11" spans="1:5" ht="15">
      <c r="A11" s="5">
        <v>4</v>
      </c>
      <c r="B11" s="4" t="s">
        <v>11</v>
      </c>
      <c r="C11" s="17">
        <v>306.247</v>
      </c>
      <c r="D11" s="17">
        <v>201.709</v>
      </c>
      <c r="E11" s="17">
        <v>0</v>
      </c>
    </row>
    <row r="12" spans="1:5" ht="15">
      <c r="A12" s="5">
        <v>5</v>
      </c>
      <c r="B12" s="25" t="s">
        <v>12</v>
      </c>
      <c r="C12" s="26">
        <v>327.332</v>
      </c>
      <c r="D12" s="26">
        <v>223.782</v>
      </c>
      <c r="E12" s="26">
        <v>0</v>
      </c>
    </row>
    <row r="13" spans="1:5" ht="15">
      <c r="A13" s="5">
        <v>6</v>
      </c>
      <c r="B13" s="4" t="s">
        <v>13</v>
      </c>
      <c r="C13" s="17">
        <v>372.033</v>
      </c>
      <c r="D13" s="17">
        <v>206.369</v>
      </c>
      <c r="E13" s="17">
        <v>0</v>
      </c>
    </row>
    <row r="14" spans="1:5" ht="15">
      <c r="A14" s="5">
        <v>7</v>
      </c>
      <c r="B14" s="4" t="s">
        <v>14</v>
      </c>
      <c r="C14" s="17">
        <v>290.461</v>
      </c>
      <c r="D14" s="17">
        <v>187.563</v>
      </c>
      <c r="E14" s="17">
        <v>0</v>
      </c>
    </row>
    <row r="15" spans="1:5" ht="15">
      <c r="A15" s="5">
        <v>8</v>
      </c>
      <c r="B15" s="7" t="s">
        <v>15</v>
      </c>
      <c r="C15" s="17">
        <v>368.537</v>
      </c>
      <c r="D15" s="17">
        <v>210.151</v>
      </c>
      <c r="E15" s="17">
        <v>0</v>
      </c>
    </row>
    <row r="16" spans="1:5" ht="15">
      <c r="A16" s="5">
        <v>9</v>
      </c>
      <c r="B16" s="4" t="s">
        <v>16</v>
      </c>
      <c r="C16" s="17">
        <v>312.376</v>
      </c>
      <c r="D16" s="17">
        <v>223.175</v>
      </c>
      <c r="E16" s="17">
        <v>0</v>
      </c>
    </row>
    <row r="17" spans="1:5" ht="15.75">
      <c r="A17" s="11" t="s">
        <v>17</v>
      </c>
      <c r="B17" s="8"/>
      <c r="C17" s="9">
        <f>SUM(C8:C16)</f>
        <v>3087.348</v>
      </c>
      <c r="D17" s="9">
        <f>SUM(D8:D16)</f>
        <v>1844.8940000000002</v>
      </c>
      <c r="E17" s="9">
        <f>SUM(E8:E16)</f>
        <v>0</v>
      </c>
    </row>
    <row r="18" spans="1:5" ht="15.75">
      <c r="A18" s="3"/>
      <c r="B18" s="8" t="s">
        <v>18</v>
      </c>
      <c r="C18" s="21"/>
      <c r="D18" s="21"/>
      <c r="E18" s="17"/>
    </row>
    <row r="19" spans="1:5" ht="15">
      <c r="A19" s="3">
        <v>1</v>
      </c>
      <c r="B19" s="4" t="s">
        <v>3</v>
      </c>
      <c r="C19" s="17">
        <v>1027.617</v>
      </c>
      <c r="D19" s="17">
        <v>663.081</v>
      </c>
      <c r="E19" s="17">
        <v>0</v>
      </c>
    </row>
    <row r="20" spans="1:5" ht="15">
      <c r="A20" s="3">
        <v>2</v>
      </c>
      <c r="B20" s="4" t="s">
        <v>19</v>
      </c>
      <c r="C20" s="17">
        <v>524.802</v>
      </c>
      <c r="D20" s="17">
        <v>287.946</v>
      </c>
      <c r="E20" s="17">
        <v>0</v>
      </c>
    </row>
    <row r="21" spans="1:5" ht="15">
      <c r="A21" s="3">
        <v>3</v>
      </c>
      <c r="B21" s="4" t="s">
        <v>20</v>
      </c>
      <c r="C21" s="17">
        <v>967.911</v>
      </c>
      <c r="D21" s="17">
        <v>446.798</v>
      </c>
      <c r="E21" s="17">
        <v>18.5</v>
      </c>
    </row>
    <row r="22" spans="1:5" ht="15">
      <c r="A22" s="3">
        <v>4</v>
      </c>
      <c r="B22" s="4" t="s">
        <v>21</v>
      </c>
      <c r="C22" s="17">
        <v>407.774</v>
      </c>
      <c r="D22" s="17">
        <v>226.348</v>
      </c>
      <c r="E22" s="17">
        <v>0</v>
      </c>
    </row>
    <row r="23" spans="1:5" ht="15">
      <c r="A23" s="3">
        <v>5</v>
      </c>
      <c r="B23" s="4" t="s">
        <v>22</v>
      </c>
      <c r="C23" s="17">
        <v>686.555</v>
      </c>
      <c r="D23" s="17">
        <v>312.374</v>
      </c>
      <c r="E23" s="17">
        <v>0</v>
      </c>
    </row>
    <row r="24" spans="1:5" ht="15">
      <c r="A24" s="3">
        <v>6</v>
      </c>
      <c r="B24" s="4" t="s">
        <v>23</v>
      </c>
      <c r="C24" s="17">
        <v>796.82</v>
      </c>
      <c r="D24" s="17">
        <v>523.214</v>
      </c>
      <c r="E24" s="17">
        <v>0</v>
      </c>
    </row>
    <row r="25" spans="1:5" ht="15">
      <c r="A25" s="3">
        <v>7</v>
      </c>
      <c r="B25" s="4" t="s">
        <v>24</v>
      </c>
      <c r="C25" s="17">
        <v>627.609</v>
      </c>
      <c r="D25" s="17">
        <v>376.998</v>
      </c>
      <c r="E25" s="17">
        <v>0</v>
      </c>
    </row>
    <row r="26" spans="1:5" ht="15">
      <c r="A26" s="3">
        <v>8</v>
      </c>
      <c r="B26" s="7" t="s">
        <v>25</v>
      </c>
      <c r="C26" s="17">
        <v>517.183</v>
      </c>
      <c r="D26" s="17">
        <v>308.561</v>
      </c>
      <c r="E26" s="17">
        <v>0</v>
      </c>
    </row>
    <row r="27" spans="1:5" ht="15">
      <c r="A27" s="3">
        <v>9</v>
      </c>
      <c r="B27" s="7" t="s">
        <v>26</v>
      </c>
      <c r="C27" s="17">
        <v>539.567</v>
      </c>
      <c r="D27" s="17">
        <v>299.611</v>
      </c>
      <c r="E27" s="17">
        <v>0</v>
      </c>
    </row>
    <row r="28" spans="1:5" ht="15">
      <c r="A28" s="3">
        <v>10</v>
      </c>
      <c r="B28" s="7" t="s">
        <v>27</v>
      </c>
      <c r="C28" s="17">
        <v>559.051</v>
      </c>
      <c r="D28" s="17">
        <v>385.274</v>
      </c>
      <c r="E28" s="17">
        <v>0</v>
      </c>
    </row>
    <row r="29" spans="1:5" ht="15">
      <c r="A29" s="3">
        <v>11</v>
      </c>
      <c r="B29" s="7" t="s">
        <v>28</v>
      </c>
      <c r="C29" s="17">
        <v>1929.821</v>
      </c>
      <c r="D29" s="17">
        <v>999.579</v>
      </c>
      <c r="E29" s="17">
        <v>0</v>
      </c>
    </row>
    <row r="30" spans="1:5" ht="15">
      <c r="A30" s="3">
        <v>12</v>
      </c>
      <c r="B30" s="7" t="s">
        <v>29</v>
      </c>
      <c r="C30" s="17">
        <v>1191.084</v>
      </c>
      <c r="D30" s="17">
        <v>773.696</v>
      </c>
      <c r="E30" s="17">
        <v>0</v>
      </c>
    </row>
    <row r="31" spans="1:5" ht="15">
      <c r="A31" s="3">
        <v>13</v>
      </c>
      <c r="B31" s="7" t="s">
        <v>30</v>
      </c>
      <c r="C31" s="17">
        <v>1258.264</v>
      </c>
      <c r="D31" s="17">
        <v>765.452</v>
      </c>
      <c r="E31" s="17">
        <v>0</v>
      </c>
    </row>
    <row r="32" spans="1:5" ht="15">
      <c r="A32" s="3">
        <v>14</v>
      </c>
      <c r="B32" s="7" t="s">
        <v>31</v>
      </c>
      <c r="C32" s="17">
        <v>488.96</v>
      </c>
      <c r="D32" s="17">
        <v>265.006</v>
      </c>
      <c r="E32" s="17">
        <v>2.6</v>
      </c>
    </row>
    <row r="33" spans="1:5" ht="15.75">
      <c r="A33" s="11" t="s">
        <v>32</v>
      </c>
      <c r="B33" s="8"/>
      <c r="C33" s="9">
        <f>SUM(C19:C32)</f>
        <v>11523.017999999998</v>
      </c>
      <c r="D33" s="9">
        <f>SUM(D19:D32)</f>
        <v>6633.938</v>
      </c>
      <c r="E33" s="9">
        <f>SUM(E19:E32)</f>
        <v>21.1</v>
      </c>
    </row>
    <row r="34" spans="1:5" ht="15.75">
      <c r="A34" s="11" t="s">
        <v>33</v>
      </c>
      <c r="B34" s="8"/>
      <c r="C34" s="9">
        <f>C6+C17+C33</f>
        <v>14963.708999999999</v>
      </c>
      <c r="D34" s="9">
        <f>D6+D17+D33</f>
        <v>8539.036</v>
      </c>
      <c r="E34" s="9">
        <f>E6+E17+E33</f>
        <v>21.1</v>
      </c>
    </row>
    <row r="35" spans="1:5" ht="15">
      <c r="A35" s="12"/>
      <c r="B35" s="10"/>
      <c r="C35" s="22"/>
      <c r="D35" s="23"/>
      <c r="E35" s="17"/>
    </row>
    <row r="36" spans="1:5" ht="15.75">
      <c r="A36" s="3"/>
      <c r="B36" s="8" t="s">
        <v>34</v>
      </c>
      <c r="C36" s="21"/>
      <c r="D36" s="21"/>
      <c r="E36" s="17"/>
    </row>
    <row r="37" spans="1:6" ht="15">
      <c r="A37" s="3">
        <v>1</v>
      </c>
      <c r="B37" s="4" t="s">
        <v>35</v>
      </c>
      <c r="C37" s="17">
        <v>591.102</v>
      </c>
      <c r="D37" s="17">
        <v>341.024</v>
      </c>
      <c r="E37" s="17">
        <v>0</v>
      </c>
      <c r="F37" t="s">
        <v>52</v>
      </c>
    </row>
    <row r="38" spans="1:5" ht="15">
      <c r="A38" s="3">
        <v>2</v>
      </c>
      <c r="B38" s="4" t="s">
        <v>36</v>
      </c>
      <c r="C38" s="17">
        <v>536.964</v>
      </c>
      <c r="D38" s="17">
        <v>316.263</v>
      </c>
      <c r="E38" s="17">
        <v>0</v>
      </c>
    </row>
    <row r="39" spans="1:5" ht="15">
      <c r="A39" s="3">
        <v>3</v>
      </c>
      <c r="B39" s="4" t="s">
        <v>37</v>
      </c>
      <c r="C39" s="17">
        <v>519.725</v>
      </c>
      <c r="D39" s="17">
        <v>288.455</v>
      </c>
      <c r="E39" s="17">
        <v>0</v>
      </c>
    </row>
    <row r="40" spans="1:5" ht="15">
      <c r="A40" s="3">
        <v>4</v>
      </c>
      <c r="B40" s="4" t="s">
        <v>38</v>
      </c>
      <c r="C40" s="17">
        <v>222.743</v>
      </c>
      <c r="D40" s="17">
        <v>84.957</v>
      </c>
      <c r="E40" s="17">
        <v>0</v>
      </c>
    </row>
    <row r="41" spans="1:5" ht="15.75">
      <c r="A41" s="11" t="s">
        <v>39</v>
      </c>
      <c r="B41" s="8"/>
      <c r="C41" s="9">
        <f>SUM(C37:C40)</f>
        <v>1870.534</v>
      </c>
      <c r="D41" s="9">
        <f>SUM(D37:D40)</f>
        <v>1030.699</v>
      </c>
      <c r="E41" s="9">
        <f>SUM(E37:E40)</f>
        <v>0</v>
      </c>
    </row>
    <row r="42" spans="1:5" ht="15.75">
      <c r="A42" s="3"/>
      <c r="B42" s="8" t="s">
        <v>40</v>
      </c>
      <c r="C42" s="21"/>
      <c r="D42" s="21"/>
      <c r="E42" s="17"/>
    </row>
    <row r="43" spans="1:5" ht="15">
      <c r="A43" s="3">
        <v>1</v>
      </c>
      <c r="B43" s="4" t="s">
        <v>41</v>
      </c>
      <c r="C43" s="17">
        <v>1018.979</v>
      </c>
      <c r="D43" s="17">
        <v>655.505</v>
      </c>
      <c r="E43" s="17">
        <v>0</v>
      </c>
    </row>
    <row r="44" spans="1:5" ht="15">
      <c r="A44" s="3">
        <v>2</v>
      </c>
      <c r="B44" s="4" t="s">
        <v>56</v>
      </c>
      <c r="C44" s="17">
        <v>867.173</v>
      </c>
      <c r="D44" s="17">
        <v>544.384</v>
      </c>
      <c r="E44" s="17">
        <v>0</v>
      </c>
    </row>
    <row r="45" spans="1:5" ht="15">
      <c r="A45" s="3">
        <v>3</v>
      </c>
      <c r="B45" s="4" t="s">
        <v>42</v>
      </c>
      <c r="C45" s="17">
        <v>890.421</v>
      </c>
      <c r="D45" s="17">
        <v>445.054</v>
      </c>
      <c r="E45" s="17">
        <v>0</v>
      </c>
    </row>
    <row r="46" spans="1:5" ht="15">
      <c r="A46" s="3">
        <v>4</v>
      </c>
      <c r="B46" s="4" t="s">
        <v>43</v>
      </c>
      <c r="C46" s="17">
        <v>1112.371</v>
      </c>
      <c r="D46" s="17">
        <v>726.297</v>
      </c>
      <c r="E46" s="17">
        <v>4</v>
      </c>
    </row>
    <row r="47" spans="1:5" ht="15">
      <c r="A47" s="3">
        <v>5</v>
      </c>
      <c r="B47" s="4" t="s">
        <v>44</v>
      </c>
      <c r="C47" s="17">
        <v>1046.285</v>
      </c>
      <c r="D47" s="17">
        <v>598.527</v>
      </c>
      <c r="E47" s="17">
        <v>0</v>
      </c>
    </row>
    <row r="48" spans="1:5" ht="15">
      <c r="A48" s="3">
        <v>6</v>
      </c>
      <c r="B48" s="4" t="s">
        <v>45</v>
      </c>
      <c r="C48" s="17">
        <v>614.411</v>
      </c>
      <c r="D48" s="17">
        <v>364.507</v>
      </c>
      <c r="E48" s="17">
        <v>0</v>
      </c>
    </row>
    <row r="49" spans="1:5" ht="15">
      <c r="A49" s="3">
        <v>7</v>
      </c>
      <c r="B49" s="4" t="s">
        <v>46</v>
      </c>
      <c r="C49" s="17">
        <v>874.737</v>
      </c>
      <c r="D49" s="17">
        <v>464.188</v>
      </c>
      <c r="E49" s="17">
        <v>0</v>
      </c>
    </row>
    <row r="50" spans="1:5" ht="15">
      <c r="A50" s="3">
        <v>8</v>
      </c>
      <c r="B50" s="4" t="s">
        <v>47</v>
      </c>
      <c r="C50" s="17">
        <v>1404.677</v>
      </c>
      <c r="D50" s="17">
        <v>915.176</v>
      </c>
      <c r="E50" s="17">
        <v>0</v>
      </c>
    </row>
    <row r="51" spans="1:5" ht="15">
      <c r="A51" s="3">
        <v>9</v>
      </c>
      <c r="B51" s="4" t="s">
        <v>48</v>
      </c>
      <c r="C51" s="17">
        <v>1004.629</v>
      </c>
      <c r="D51" s="17">
        <v>613.834</v>
      </c>
      <c r="E51" s="17">
        <v>0</v>
      </c>
    </row>
    <row r="52" spans="1:5" ht="15.75">
      <c r="A52" s="13" t="s">
        <v>49</v>
      </c>
      <c r="B52" s="8"/>
      <c r="C52" s="9">
        <f>SUM(C43:C51)</f>
        <v>8833.683</v>
      </c>
      <c r="D52" s="9">
        <f>SUM(D43:D51)</f>
        <v>5327.472000000001</v>
      </c>
      <c r="E52" s="9">
        <f>SUM(E43:E51)</f>
        <v>4</v>
      </c>
    </row>
    <row r="53" spans="1:5" ht="15.75">
      <c r="A53" s="13" t="s">
        <v>50</v>
      </c>
      <c r="B53" s="8"/>
      <c r="C53" s="9">
        <f>C41+C52</f>
        <v>10704.217</v>
      </c>
      <c r="D53" s="9">
        <f>D41+D52</f>
        <v>6358.171</v>
      </c>
      <c r="E53" s="9">
        <f>E41+E52</f>
        <v>4</v>
      </c>
    </row>
    <row r="54" spans="1:5" ht="16.5" thickBot="1">
      <c r="A54" s="58" t="s">
        <v>51</v>
      </c>
      <c r="B54" s="59"/>
      <c r="C54" s="14">
        <f>C34+C53</f>
        <v>25667.926</v>
      </c>
      <c r="D54" s="14">
        <f>D34+D53</f>
        <v>14897.207</v>
      </c>
      <c r="E54" s="14">
        <f>E34+E53</f>
        <v>25.1</v>
      </c>
    </row>
  </sheetData>
  <mergeCells count="5">
    <mergeCell ref="A54:B54"/>
    <mergeCell ref="A1:A2"/>
    <mergeCell ref="B1:E1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7">
      <selection activeCell="C62" sqref="C62"/>
    </sheetView>
  </sheetViews>
  <sheetFormatPr defaultColWidth="9.140625" defaultRowHeight="12.75"/>
  <cols>
    <col min="1" max="1" width="5.00390625" style="24" customWidth="1"/>
    <col min="2" max="2" width="32.8515625" style="0" customWidth="1"/>
    <col min="3" max="3" width="13.8515625" style="32" customWidth="1"/>
    <col min="4" max="4" width="14.57421875" style="15" customWidth="1"/>
    <col min="5" max="5" width="12.28125" style="15" customWidth="1"/>
    <col min="6" max="6" width="16.7109375" style="0" customWidth="1"/>
  </cols>
  <sheetData>
    <row r="1" spans="1:5" ht="24" customHeight="1">
      <c r="A1" s="60" t="s">
        <v>0</v>
      </c>
      <c r="B1" s="62" t="s">
        <v>57</v>
      </c>
      <c r="C1" s="62"/>
      <c r="D1" s="62"/>
      <c r="E1" s="62"/>
    </row>
    <row r="2" spans="1:6" ht="38.25">
      <c r="A2" s="61"/>
      <c r="B2" s="1" t="s">
        <v>1</v>
      </c>
      <c r="C2" s="2" t="s">
        <v>2</v>
      </c>
      <c r="D2" s="2" t="s">
        <v>54</v>
      </c>
      <c r="E2" s="2" t="s">
        <v>53</v>
      </c>
      <c r="F2" s="16"/>
    </row>
    <row r="3" spans="1:5" s="20" customFormat="1" ht="12.75">
      <c r="A3" s="18">
        <v>1</v>
      </c>
      <c r="B3" s="19">
        <v>2</v>
      </c>
      <c r="C3" s="2">
        <v>3</v>
      </c>
      <c r="D3" s="2">
        <v>4</v>
      </c>
      <c r="E3" s="2">
        <v>5</v>
      </c>
    </row>
    <row r="4" spans="1:5" ht="15">
      <c r="A4" s="3">
        <v>1</v>
      </c>
      <c r="B4" s="4" t="s">
        <v>4</v>
      </c>
      <c r="C4" s="27">
        <v>60.376</v>
      </c>
      <c r="D4" s="17">
        <v>28.672</v>
      </c>
      <c r="E4" s="17">
        <v>0</v>
      </c>
    </row>
    <row r="5" spans="1:5" ht="15">
      <c r="A5" s="3">
        <v>2</v>
      </c>
      <c r="B5" s="4" t="s">
        <v>5</v>
      </c>
      <c r="C5" s="27">
        <v>257.378</v>
      </c>
      <c r="D5" s="17">
        <v>24.616</v>
      </c>
      <c r="E5" s="17">
        <v>0</v>
      </c>
    </row>
    <row r="6" spans="1:5" ht="15.75">
      <c r="A6" s="63" t="s">
        <v>6</v>
      </c>
      <c r="B6" s="64"/>
      <c r="C6" s="28">
        <f>SUM(C4:C5)</f>
        <v>317.75399999999996</v>
      </c>
      <c r="D6" s="9">
        <f>SUM(D4:D5)</f>
        <v>53.288</v>
      </c>
      <c r="E6" s="9">
        <f>SUM(E4:E5)</f>
        <v>0</v>
      </c>
    </row>
    <row r="7" spans="1:5" ht="15.75">
      <c r="A7" s="65" t="s">
        <v>7</v>
      </c>
      <c r="B7" s="66"/>
      <c r="C7" s="29"/>
      <c r="D7" s="21"/>
      <c r="E7" s="17"/>
    </row>
    <row r="8" spans="1:5" ht="15">
      <c r="A8" s="5">
        <v>1</v>
      </c>
      <c r="B8" s="6" t="s">
        <v>8</v>
      </c>
      <c r="C8" s="27">
        <v>347.413</v>
      </c>
      <c r="D8" s="17">
        <v>209.233</v>
      </c>
      <c r="E8" s="17">
        <v>0</v>
      </c>
    </row>
    <row r="9" spans="1:5" ht="15">
      <c r="A9" s="5">
        <v>2</v>
      </c>
      <c r="B9" s="6" t="s">
        <v>9</v>
      </c>
      <c r="C9" s="27">
        <v>333.801</v>
      </c>
      <c r="D9" s="17">
        <v>154.343</v>
      </c>
      <c r="E9" s="17">
        <v>0</v>
      </c>
    </row>
    <row r="10" spans="1:5" ht="15">
      <c r="A10" s="5">
        <v>3</v>
      </c>
      <c r="B10" s="4" t="s">
        <v>10</v>
      </c>
      <c r="C10" s="27">
        <v>374.595</v>
      </c>
      <c r="D10" s="17">
        <v>193.943</v>
      </c>
      <c r="E10" s="17">
        <v>0</v>
      </c>
    </row>
    <row r="11" spans="1:5" ht="15">
      <c r="A11" s="5">
        <v>4</v>
      </c>
      <c r="B11" s="4" t="s">
        <v>11</v>
      </c>
      <c r="C11" s="27">
        <v>295.684</v>
      </c>
      <c r="D11" s="17">
        <v>183.711</v>
      </c>
      <c r="E11" s="17">
        <v>0</v>
      </c>
    </row>
    <row r="12" spans="1:5" ht="15">
      <c r="A12" s="5">
        <v>5</v>
      </c>
      <c r="B12" s="4" t="s">
        <v>12</v>
      </c>
      <c r="C12" s="27">
        <v>316.757</v>
      </c>
      <c r="D12" s="17">
        <v>220.309</v>
      </c>
      <c r="E12" s="17">
        <v>0</v>
      </c>
    </row>
    <row r="13" spans="1:5" ht="15">
      <c r="A13" s="5">
        <v>6</v>
      </c>
      <c r="B13" s="4" t="s">
        <v>13</v>
      </c>
      <c r="C13" s="27">
        <v>364.25</v>
      </c>
      <c r="D13" s="17">
        <v>209.151</v>
      </c>
      <c r="E13" s="17">
        <v>0</v>
      </c>
    </row>
    <row r="14" spans="1:5" ht="15">
      <c r="A14" s="5">
        <v>7</v>
      </c>
      <c r="B14" s="4" t="s">
        <v>14</v>
      </c>
      <c r="C14" s="27">
        <v>274.531</v>
      </c>
      <c r="D14" s="17">
        <v>189.631</v>
      </c>
      <c r="E14" s="17">
        <v>0</v>
      </c>
    </row>
    <row r="15" spans="1:5" ht="15">
      <c r="A15" s="5">
        <v>8</v>
      </c>
      <c r="B15" s="7" t="s">
        <v>15</v>
      </c>
      <c r="C15" s="27">
        <v>353.846</v>
      </c>
      <c r="D15" s="17">
        <v>197.435</v>
      </c>
      <c r="E15" s="17">
        <v>0</v>
      </c>
    </row>
    <row r="16" spans="1:5" ht="15">
      <c r="A16" s="5">
        <v>9</v>
      </c>
      <c r="B16" s="4" t="s">
        <v>16</v>
      </c>
      <c r="C16" s="27">
        <v>321.337</v>
      </c>
      <c r="D16" s="17">
        <v>229.493</v>
      </c>
      <c r="E16" s="17">
        <v>0</v>
      </c>
    </row>
    <row r="17" spans="1:5" ht="15.75">
      <c r="A17" s="11" t="s">
        <v>17</v>
      </c>
      <c r="B17" s="8"/>
      <c r="C17" s="28">
        <f>SUM(C8:C16)</f>
        <v>2982.214</v>
      </c>
      <c r="D17" s="9">
        <f>SUM(D8:D16)</f>
        <v>1787.249</v>
      </c>
      <c r="E17" s="9">
        <f>SUM(E8:E16)</f>
        <v>0</v>
      </c>
    </row>
    <row r="18" spans="1:5" ht="15.75">
      <c r="A18" s="3"/>
      <c r="B18" s="8" t="s">
        <v>18</v>
      </c>
      <c r="C18" s="29"/>
      <c r="D18" s="21"/>
      <c r="E18" s="17"/>
    </row>
    <row r="19" spans="1:5" ht="15">
      <c r="A19" s="3">
        <v>1</v>
      </c>
      <c r="B19" s="4" t="s">
        <v>3</v>
      </c>
      <c r="C19" s="27">
        <v>1120.851</v>
      </c>
      <c r="D19" s="17">
        <v>716.208</v>
      </c>
      <c r="E19" s="17">
        <v>0</v>
      </c>
    </row>
    <row r="20" spans="1:5" ht="15">
      <c r="A20" s="3">
        <v>2</v>
      </c>
      <c r="B20" s="4" t="s">
        <v>19</v>
      </c>
      <c r="C20" s="27">
        <v>501.451</v>
      </c>
      <c r="D20" s="17">
        <v>278.738</v>
      </c>
      <c r="E20" s="17">
        <v>0</v>
      </c>
    </row>
    <row r="21" spans="1:5" ht="15">
      <c r="A21" s="3">
        <v>3</v>
      </c>
      <c r="B21" s="4" t="s">
        <v>20</v>
      </c>
      <c r="C21" s="27">
        <v>850.795</v>
      </c>
      <c r="D21" s="17">
        <v>391.894</v>
      </c>
      <c r="E21" s="17">
        <v>36.2</v>
      </c>
    </row>
    <row r="22" spans="1:5" ht="15">
      <c r="A22" s="3">
        <v>4</v>
      </c>
      <c r="B22" s="4" t="s">
        <v>21</v>
      </c>
      <c r="C22" s="27">
        <v>403.093</v>
      </c>
      <c r="D22" s="17">
        <v>241.986</v>
      </c>
      <c r="E22" s="17">
        <v>0</v>
      </c>
    </row>
    <row r="23" spans="1:5" ht="15">
      <c r="A23" s="3">
        <v>5</v>
      </c>
      <c r="B23" s="4" t="s">
        <v>22</v>
      </c>
      <c r="C23" s="27">
        <v>683.716</v>
      </c>
      <c r="D23" s="17">
        <v>286.117</v>
      </c>
      <c r="E23" s="17">
        <v>0</v>
      </c>
    </row>
    <row r="24" spans="1:5" ht="15">
      <c r="A24" s="3">
        <v>6</v>
      </c>
      <c r="B24" s="4" t="s">
        <v>23</v>
      </c>
      <c r="C24" s="27">
        <v>776.325</v>
      </c>
      <c r="D24" s="17">
        <v>519.921</v>
      </c>
      <c r="E24" s="17">
        <v>10</v>
      </c>
    </row>
    <row r="25" spans="1:5" ht="15">
      <c r="A25" s="3">
        <v>7</v>
      </c>
      <c r="B25" s="4" t="s">
        <v>24</v>
      </c>
      <c r="C25" s="27">
        <v>589.724</v>
      </c>
      <c r="D25" s="17">
        <v>363.263</v>
      </c>
      <c r="E25" s="17">
        <v>0</v>
      </c>
    </row>
    <row r="26" spans="1:5" ht="15">
      <c r="A26" s="3">
        <v>8</v>
      </c>
      <c r="B26" s="7" t="s">
        <v>25</v>
      </c>
      <c r="C26" s="27">
        <v>511.249</v>
      </c>
      <c r="D26" s="17">
        <v>314.126</v>
      </c>
      <c r="E26" s="17">
        <v>0</v>
      </c>
    </row>
    <row r="27" spans="1:5" ht="15">
      <c r="A27" s="3">
        <v>9</v>
      </c>
      <c r="B27" s="7" t="s">
        <v>26</v>
      </c>
      <c r="C27" s="27">
        <v>542.293</v>
      </c>
      <c r="D27" s="17">
        <v>298.236</v>
      </c>
      <c r="E27" s="17">
        <v>0</v>
      </c>
    </row>
    <row r="28" spans="1:5" ht="15">
      <c r="A28" s="3">
        <v>10</v>
      </c>
      <c r="B28" s="7" t="s">
        <v>27</v>
      </c>
      <c r="C28" s="27">
        <v>550.066</v>
      </c>
      <c r="D28" s="17">
        <v>374.333</v>
      </c>
      <c r="E28" s="17">
        <v>0</v>
      </c>
    </row>
    <row r="29" spans="1:5" ht="15">
      <c r="A29" s="3">
        <v>11</v>
      </c>
      <c r="B29" s="7" t="s">
        <v>28</v>
      </c>
      <c r="C29" s="27">
        <v>1929.018</v>
      </c>
      <c r="D29" s="17">
        <v>935.968</v>
      </c>
      <c r="E29" s="17">
        <v>0</v>
      </c>
    </row>
    <row r="30" spans="1:5" ht="15">
      <c r="A30" s="3">
        <v>12</v>
      </c>
      <c r="B30" s="7" t="s">
        <v>29</v>
      </c>
      <c r="C30" s="27">
        <v>1233.594</v>
      </c>
      <c r="D30" s="17">
        <v>802.313</v>
      </c>
      <c r="E30" s="17">
        <v>0</v>
      </c>
    </row>
    <row r="31" spans="1:5" ht="15">
      <c r="A31" s="3">
        <v>13</v>
      </c>
      <c r="B31" s="7" t="s">
        <v>30</v>
      </c>
      <c r="C31" s="27">
        <v>1282.694</v>
      </c>
      <c r="D31" s="17">
        <v>796.571</v>
      </c>
      <c r="E31" s="17">
        <v>0</v>
      </c>
    </row>
    <row r="32" spans="1:5" ht="15">
      <c r="A32" s="3">
        <v>14</v>
      </c>
      <c r="B32" s="7" t="s">
        <v>31</v>
      </c>
      <c r="C32" s="27">
        <v>452.578</v>
      </c>
      <c r="D32" s="17">
        <v>236.986</v>
      </c>
      <c r="E32" s="17">
        <v>2.6</v>
      </c>
    </row>
    <row r="33" spans="1:5" ht="15.75">
      <c r="A33" s="11" t="s">
        <v>32</v>
      </c>
      <c r="B33" s="8"/>
      <c r="C33" s="28">
        <f>SUM(C19:C32)</f>
        <v>11427.446999999998</v>
      </c>
      <c r="D33" s="9">
        <f>SUM(D19:D32)</f>
        <v>6556.66</v>
      </c>
      <c r="E33" s="9">
        <f>SUM(E19:E32)</f>
        <v>48.800000000000004</v>
      </c>
    </row>
    <row r="34" spans="1:5" ht="15.75">
      <c r="A34" s="11" t="s">
        <v>33</v>
      </c>
      <c r="B34" s="8"/>
      <c r="C34" s="28">
        <f>C6+C17+C33</f>
        <v>14727.414999999997</v>
      </c>
      <c r="D34" s="9">
        <f>D6+D17+D33</f>
        <v>8397.197</v>
      </c>
      <c r="E34" s="9">
        <f>E6+E17+E33</f>
        <v>48.800000000000004</v>
      </c>
    </row>
    <row r="35" spans="1:5" ht="15">
      <c r="A35" s="12"/>
      <c r="B35" s="10"/>
      <c r="C35" s="30"/>
      <c r="D35" s="23"/>
      <c r="E35" s="17"/>
    </row>
    <row r="36" spans="1:5" ht="15.75">
      <c r="A36" s="3"/>
      <c r="B36" s="8" t="s">
        <v>34</v>
      </c>
      <c r="C36" s="29"/>
      <c r="D36" s="21"/>
      <c r="E36" s="17"/>
    </row>
    <row r="37" spans="1:6" ht="15">
      <c r="A37" s="3">
        <v>1</v>
      </c>
      <c r="B37" s="4" t="s">
        <v>35</v>
      </c>
      <c r="C37" s="27">
        <v>596.19</v>
      </c>
      <c r="D37" s="17">
        <v>331.945</v>
      </c>
      <c r="E37" s="17">
        <v>0</v>
      </c>
      <c r="F37" t="s">
        <v>52</v>
      </c>
    </row>
    <row r="38" spans="1:5" ht="15">
      <c r="A38" s="3">
        <v>2</v>
      </c>
      <c r="B38" s="4" t="s">
        <v>36</v>
      </c>
      <c r="C38" s="27">
        <v>531.589</v>
      </c>
      <c r="D38" s="17">
        <v>306.696</v>
      </c>
      <c r="E38" s="17">
        <v>0</v>
      </c>
    </row>
    <row r="39" spans="1:5" ht="15">
      <c r="A39" s="3">
        <v>3</v>
      </c>
      <c r="B39" s="4" t="s">
        <v>37</v>
      </c>
      <c r="C39" s="27">
        <v>513.695</v>
      </c>
      <c r="D39" s="17">
        <v>270.387</v>
      </c>
      <c r="E39" s="17">
        <v>0</v>
      </c>
    </row>
    <row r="40" spans="1:5" ht="15">
      <c r="A40" s="3">
        <v>4</v>
      </c>
      <c r="B40" s="4" t="s">
        <v>38</v>
      </c>
      <c r="C40" s="27">
        <v>205.337</v>
      </c>
      <c r="D40" s="17">
        <v>67.505</v>
      </c>
      <c r="E40" s="17">
        <v>0</v>
      </c>
    </row>
    <row r="41" spans="1:5" ht="15.75">
      <c r="A41" s="11" t="s">
        <v>39</v>
      </c>
      <c r="B41" s="8"/>
      <c r="C41" s="28">
        <f>SUM(C37:C40)</f>
        <v>1846.8110000000001</v>
      </c>
      <c r="D41" s="9">
        <f>SUM(D37:D40)</f>
        <v>976.533</v>
      </c>
      <c r="E41" s="9">
        <f>SUM(E37:E40)</f>
        <v>0</v>
      </c>
    </row>
    <row r="42" spans="1:5" ht="15.75">
      <c r="A42" s="3"/>
      <c r="B42" s="8" t="s">
        <v>40</v>
      </c>
      <c r="C42" s="29"/>
      <c r="D42" s="21"/>
      <c r="E42" s="17"/>
    </row>
    <row r="43" spans="1:5" ht="15">
      <c r="A43" s="3">
        <v>1</v>
      </c>
      <c r="B43" s="4" t="s">
        <v>41</v>
      </c>
      <c r="C43" s="27">
        <v>1060.418</v>
      </c>
      <c r="D43" s="17">
        <v>702.685</v>
      </c>
      <c r="E43" s="17">
        <v>0</v>
      </c>
    </row>
    <row r="44" spans="1:5" ht="15">
      <c r="A44" s="3">
        <v>2</v>
      </c>
      <c r="B44" s="4" t="s">
        <v>56</v>
      </c>
      <c r="C44" s="27">
        <v>859.667</v>
      </c>
      <c r="D44" s="17">
        <v>548.407</v>
      </c>
      <c r="E44" s="17">
        <v>0</v>
      </c>
    </row>
    <row r="45" spans="1:5" ht="15">
      <c r="A45" s="3">
        <v>3</v>
      </c>
      <c r="B45" s="4" t="s">
        <v>42</v>
      </c>
      <c r="C45" s="27">
        <v>856.997</v>
      </c>
      <c r="D45" s="17">
        <v>422.028</v>
      </c>
      <c r="E45" s="17">
        <v>0</v>
      </c>
    </row>
    <row r="46" spans="1:5" ht="15">
      <c r="A46" s="3">
        <v>4</v>
      </c>
      <c r="B46" s="4" t="s">
        <v>43</v>
      </c>
      <c r="C46" s="27">
        <v>1099.323</v>
      </c>
      <c r="D46" s="17">
        <v>703.715</v>
      </c>
      <c r="E46" s="17">
        <v>22.5</v>
      </c>
    </row>
    <row r="47" spans="1:5" ht="15">
      <c r="A47" s="3">
        <v>5</v>
      </c>
      <c r="B47" s="4" t="s">
        <v>44</v>
      </c>
      <c r="C47" s="27">
        <v>1001.837</v>
      </c>
      <c r="D47" s="17">
        <v>617.34</v>
      </c>
      <c r="E47" s="17">
        <v>0</v>
      </c>
    </row>
    <row r="48" spans="1:5" ht="15">
      <c r="A48" s="3">
        <v>6</v>
      </c>
      <c r="B48" s="4" t="s">
        <v>45</v>
      </c>
      <c r="C48" s="27">
        <v>633.401</v>
      </c>
      <c r="D48" s="17">
        <v>365.564</v>
      </c>
      <c r="E48" s="17">
        <v>10</v>
      </c>
    </row>
    <row r="49" spans="1:5" ht="15">
      <c r="A49" s="3">
        <v>7</v>
      </c>
      <c r="B49" s="4" t="s">
        <v>46</v>
      </c>
      <c r="C49" s="27">
        <v>821.612</v>
      </c>
      <c r="D49" s="17">
        <v>420.137</v>
      </c>
      <c r="E49" s="17">
        <v>0</v>
      </c>
    </row>
    <row r="50" spans="1:5" ht="15">
      <c r="A50" s="3">
        <v>8</v>
      </c>
      <c r="B50" s="4" t="s">
        <v>47</v>
      </c>
      <c r="C50" s="27">
        <v>1375.266</v>
      </c>
      <c r="D50" s="17">
        <v>897.428</v>
      </c>
      <c r="E50" s="17">
        <v>0</v>
      </c>
    </row>
    <row r="51" spans="1:5" ht="15">
      <c r="A51" s="3">
        <v>9</v>
      </c>
      <c r="B51" s="4" t="s">
        <v>48</v>
      </c>
      <c r="C51" s="27">
        <v>965.541</v>
      </c>
      <c r="D51" s="17">
        <v>622.349</v>
      </c>
      <c r="E51" s="17">
        <v>7.6</v>
      </c>
    </row>
    <row r="52" spans="1:5" ht="15.75">
      <c r="A52" s="13" t="s">
        <v>49</v>
      </c>
      <c r="B52" s="8"/>
      <c r="C52" s="28">
        <f>SUM(C43:C51)</f>
        <v>8674.062</v>
      </c>
      <c r="D52" s="9">
        <f>SUM(D43:D51)</f>
        <v>5299.653</v>
      </c>
      <c r="E52" s="9">
        <f>SUM(E43:E51)</f>
        <v>40.1</v>
      </c>
    </row>
    <row r="53" spans="1:5" ht="15.75">
      <c r="A53" s="13" t="s">
        <v>50</v>
      </c>
      <c r="B53" s="8"/>
      <c r="C53" s="28">
        <f>C41+C52</f>
        <v>10520.873</v>
      </c>
      <c r="D53" s="9">
        <f>D41+D52</f>
        <v>6276.186000000001</v>
      </c>
      <c r="E53" s="9">
        <f>E41+E52</f>
        <v>40.1</v>
      </c>
    </row>
    <row r="54" spans="1:5" ht="16.5" thickBot="1">
      <c r="A54" s="58" t="s">
        <v>51</v>
      </c>
      <c r="B54" s="59"/>
      <c r="C54" s="31">
        <f>C34+C53</f>
        <v>25248.287999999997</v>
      </c>
      <c r="D54" s="14">
        <f>D34+D53</f>
        <v>14673.383000000002</v>
      </c>
      <c r="E54" s="14">
        <f>E34+E53</f>
        <v>88.9</v>
      </c>
    </row>
  </sheetData>
  <mergeCells count="5">
    <mergeCell ref="A54:B54"/>
    <mergeCell ref="A1:A2"/>
    <mergeCell ref="B1:E1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4">
      <selection activeCell="C4" sqref="C4"/>
    </sheetView>
  </sheetViews>
  <sheetFormatPr defaultColWidth="9.140625" defaultRowHeight="12.75"/>
  <cols>
    <col min="1" max="1" width="5.00390625" style="24" customWidth="1"/>
    <col min="2" max="2" width="32.8515625" style="0" customWidth="1"/>
    <col min="3" max="3" width="13.8515625" style="32" customWidth="1"/>
    <col min="4" max="4" width="14.57421875" style="15" customWidth="1"/>
    <col min="5" max="5" width="12.28125" style="15" customWidth="1"/>
    <col min="6" max="6" width="16.7109375" style="0" customWidth="1"/>
  </cols>
  <sheetData>
    <row r="1" spans="1:5" ht="24" customHeight="1">
      <c r="A1" s="60" t="s">
        <v>0</v>
      </c>
      <c r="B1" s="62" t="s">
        <v>58</v>
      </c>
      <c r="C1" s="62"/>
      <c r="D1" s="62"/>
      <c r="E1" s="62"/>
    </row>
    <row r="2" spans="1:6" ht="38.25">
      <c r="A2" s="61"/>
      <c r="B2" s="1" t="s">
        <v>1</v>
      </c>
      <c r="C2" s="2" t="s">
        <v>2</v>
      </c>
      <c r="D2" s="2" t="s">
        <v>54</v>
      </c>
      <c r="E2" s="2" t="s">
        <v>53</v>
      </c>
      <c r="F2" s="16"/>
    </row>
    <row r="3" spans="1:5" s="20" customFormat="1" ht="12.75">
      <c r="A3" s="18">
        <v>1</v>
      </c>
      <c r="B3" s="19">
        <v>2</v>
      </c>
      <c r="C3" s="2">
        <v>3</v>
      </c>
      <c r="D3" s="2">
        <v>4</v>
      </c>
      <c r="E3" s="2">
        <v>5</v>
      </c>
    </row>
    <row r="4" spans="1:5" ht="15">
      <c r="A4" s="3">
        <v>1</v>
      </c>
      <c r="B4" s="4" t="s">
        <v>4</v>
      </c>
      <c r="C4" s="27">
        <v>60.749</v>
      </c>
      <c r="D4" s="27">
        <v>30.164</v>
      </c>
      <c r="E4" s="17">
        <v>0</v>
      </c>
    </row>
    <row r="5" spans="1:5" ht="15">
      <c r="A5" s="3">
        <v>2</v>
      </c>
      <c r="B5" s="4" t="s">
        <v>5</v>
      </c>
      <c r="C5" s="27">
        <v>249.197</v>
      </c>
      <c r="D5" s="27">
        <v>25.18</v>
      </c>
      <c r="E5" s="17">
        <v>0</v>
      </c>
    </row>
    <row r="6" spans="1:5" ht="15.75">
      <c r="A6" s="63" t="s">
        <v>6</v>
      </c>
      <c r="B6" s="64"/>
      <c r="C6" s="28">
        <f>SUM(C4:C5)</f>
        <v>309.946</v>
      </c>
      <c r="D6" s="9">
        <f>SUM(D4:D5)</f>
        <v>55.344</v>
      </c>
      <c r="E6" s="9">
        <f>SUM(E4:E5)</f>
        <v>0</v>
      </c>
    </row>
    <row r="7" spans="1:5" ht="15.75">
      <c r="A7" s="65" t="s">
        <v>7</v>
      </c>
      <c r="B7" s="66"/>
      <c r="C7" s="29"/>
      <c r="D7" s="21"/>
      <c r="E7" s="17"/>
    </row>
    <row r="8" spans="1:5" ht="15">
      <c r="A8" s="5">
        <v>1</v>
      </c>
      <c r="B8" s="6" t="s">
        <v>8</v>
      </c>
      <c r="C8" s="27">
        <v>338.368</v>
      </c>
      <c r="D8" s="17">
        <v>210.036</v>
      </c>
      <c r="E8" s="17">
        <v>0</v>
      </c>
    </row>
    <row r="9" spans="1:5" ht="15">
      <c r="A9" s="5">
        <v>2</v>
      </c>
      <c r="B9" s="6" t="s">
        <v>9</v>
      </c>
      <c r="C9" s="27">
        <v>326.974</v>
      </c>
      <c r="D9" s="17">
        <v>154.188</v>
      </c>
      <c r="E9" s="17">
        <v>0</v>
      </c>
    </row>
    <row r="10" spans="1:5" ht="15">
      <c r="A10" s="5">
        <v>3</v>
      </c>
      <c r="B10" s="4" t="s">
        <v>10</v>
      </c>
      <c r="C10" s="27">
        <v>367.203</v>
      </c>
      <c r="D10" s="17">
        <v>185.462</v>
      </c>
      <c r="E10" s="17">
        <v>0</v>
      </c>
    </row>
    <row r="11" spans="1:5" ht="15">
      <c r="A11" s="5">
        <v>4</v>
      </c>
      <c r="B11" s="4" t="s">
        <v>11</v>
      </c>
      <c r="C11" s="27">
        <v>290.332</v>
      </c>
      <c r="D11" s="17">
        <v>175.498</v>
      </c>
      <c r="E11" s="17">
        <v>0</v>
      </c>
    </row>
    <row r="12" spans="1:5" ht="15">
      <c r="A12" s="5">
        <v>5</v>
      </c>
      <c r="B12" s="4" t="s">
        <v>12</v>
      </c>
      <c r="C12" s="27">
        <v>311.282</v>
      </c>
      <c r="D12" s="17">
        <v>214.953</v>
      </c>
      <c r="E12" s="17">
        <v>0</v>
      </c>
    </row>
    <row r="13" spans="1:5" ht="15">
      <c r="A13" s="5">
        <v>6</v>
      </c>
      <c r="B13" s="4" t="s">
        <v>13</v>
      </c>
      <c r="C13" s="27">
        <v>364.072</v>
      </c>
      <c r="D13" s="17">
        <v>209.093</v>
      </c>
      <c r="E13" s="17">
        <v>0</v>
      </c>
    </row>
    <row r="14" spans="1:5" ht="15">
      <c r="A14" s="5">
        <v>7</v>
      </c>
      <c r="B14" s="4" t="s">
        <v>14</v>
      </c>
      <c r="C14" s="27">
        <v>274.742</v>
      </c>
      <c r="D14" s="17">
        <v>187.564</v>
      </c>
      <c r="E14" s="17">
        <v>0</v>
      </c>
    </row>
    <row r="15" spans="1:5" ht="15">
      <c r="A15" s="5">
        <v>8</v>
      </c>
      <c r="B15" s="7" t="s">
        <v>15</v>
      </c>
      <c r="C15" s="27">
        <v>352.36</v>
      </c>
      <c r="D15" s="17">
        <v>196.316</v>
      </c>
      <c r="E15" s="17">
        <v>0</v>
      </c>
    </row>
    <row r="16" spans="1:5" ht="15">
      <c r="A16" s="5">
        <v>9</v>
      </c>
      <c r="B16" s="4" t="s">
        <v>16</v>
      </c>
      <c r="C16" s="27">
        <v>317.413</v>
      </c>
      <c r="D16" s="17">
        <v>225.414</v>
      </c>
      <c r="E16" s="17">
        <v>0</v>
      </c>
    </row>
    <row r="17" spans="1:5" ht="15.75">
      <c r="A17" s="11" t="s">
        <v>17</v>
      </c>
      <c r="B17" s="8"/>
      <c r="C17" s="28">
        <f>SUM(C8:C16)</f>
        <v>2942.746</v>
      </c>
      <c r="D17" s="9">
        <f>SUM(D8:D16)</f>
        <v>1758.5240000000001</v>
      </c>
      <c r="E17" s="9">
        <f>SUM(E8:E16)</f>
        <v>0</v>
      </c>
    </row>
    <row r="18" spans="1:5" ht="15.75">
      <c r="A18" s="3"/>
      <c r="B18" s="8" t="s">
        <v>18</v>
      </c>
      <c r="C18" s="29"/>
      <c r="D18" s="21"/>
      <c r="E18" s="17"/>
    </row>
    <row r="19" spans="1:5" ht="15">
      <c r="A19" s="3">
        <v>1</v>
      </c>
      <c r="B19" s="4" t="s">
        <v>3</v>
      </c>
      <c r="C19" s="27">
        <v>1073.29</v>
      </c>
      <c r="D19" s="17">
        <v>731.23</v>
      </c>
      <c r="E19" s="17">
        <v>0</v>
      </c>
    </row>
    <row r="20" spans="1:5" ht="15">
      <c r="A20" s="3">
        <v>2</v>
      </c>
      <c r="B20" s="4" t="s">
        <v>19</v>
      </c>
      <c r="C20" s="27">
        <v>514.686</v>
      </c>
      <c r="D20" s="17">
        <v>291.503</v>
      </c>
      <c r="E20" s="17">
        <v>0</v>
      </c>
    </row>
    <row r="21" spans="1:5" ht="15">
      <c r="A21" s="3">
        <v>3</v>
      </c>
      <c r="B21" s="4" t="s">
        <v>20</v>
      </c>
      <c r="C21" s="27">
        <v>849.869</v>
      </c>
      <c r="D21" s="17">
        <v>363.795</v>
      </c>
      <c r="E21" s="17">
        <v>0</v>
      </c>
    </row>
    <row r="22" spans="1:5" ht="15">
      <c r="A22" s="3">
        <v>4</v>
      </c>
      <c r="B22" s="4" t="s">
        <v>21</v>
      </c>
      <c r="C22" s="27">
        <v>396.486</v>
      </c>
      <c r="D22" s="17">
        <v>205.193</v>
      </c>
      <c r="E22" s="17">
        <v>0</v>
      </c>
    </row>
    <row r="23" spans="1:5" ht="15">
      <c r="A23" s="3">
        <v>5</v>
      </c>
      <c r="B23" s="4" t="s">
        <v>22</v>
      </c>
      <c r="C23" s="27">
        <v>683.032</v>
      </c>
      <c r="D23" s="17">
        <v>289.087</v>
      </c>
      <c r="E23" s="17">
        <v>0</v>
      </c>
    </row>
    <row r="24" spans="1:5" ht="15">
      <c r="A24" s="3">
        <v>6</v>
      </c>
      <c r="B24" s="4" t="s">
        <v>23</v>
      </c>
      <c r="C24" s="27">
        <v>758.73</v>
      </c>
      <c r="D24" s="17">
        <v>504.515</v>
      </c>
      <c r="E24" s="17">
        <v>0</v>
      </c>
    </row>
    <row r="25" spans="1:5" ht="15">
      <c r="A25" s="3">
        <v>7</v>
      </c>
      <c r="B25" s="4" t="s">
        <v>24</v>
      </c>
      <c r="C25" s="27">
        <v>599.637</v>
      </c>
      <c r="D25" s="17">
        <v>383.239</v>
      </c>
      <c r="E25" s="17">
        <v>0</v>
      </c>
    </row>
    <row r="26" spans="1:5" ht="15">
      <c r="A26" s="3">
        <v>8</v>
      </c>
      <c r="B26" s="7" t="s">
        <v>25</v>
      </c>
      <c r="C26" s="27">
        <v>545.084</v>
      </c>
      <c r="D26" s="17">
        <v>335.747</v>
      </c>
      <c r="E26" s="17">
        <v>0</v>
      </c>
    </row>
    <row r="27" spans="1:5" ht="15">
      <c r="A27" s="3">
        <v>9</v>
      </c>
      <c r="B27" s="7" t="s">
        <v>26</v>
      </c>
      <c r="C27" s="27">
        <v>550.79</v>
      </c>
      <c r="D27" s="17">
        <v>306.543</v>
      </c>
      <c r="E27" s="17">
        <v>0</v>
      </c>
    </row>
    <row r="28" spans="1:5" ht="15">
      <c r="A28" s="3">
        <v>10</v>
      </c>
      <c r="B28" s="7" t="s">
        <v>27</v>
      </c>
      <c r="C28" s="27">
        <v>552.012</v>
      </c>
      <c r="D28" s="17">
        <v>374.712</v>
      </c>
      <c r="E28" s="17">
        <v>0</v>
      </c>
    </row>
    <row r="29" spans="1:5" ht="15">
      <c r="A29" s="3">
        <v>11</v>
      </c>
      <c r="B29" s="7" t="s">
        <v>28</v>
      </c>
      <c r="C29" s="27">
        <v>1995.125</v>
      </c>
      <c r="D29" s="17">
        <v>1013.849</v>
      </c>
      <c r="E29" s="17">
        <v>0</v>
      </c>
    </row>
    <row r="30" spans="1:5" ht="15">
      <c r="A30" s="3">
        <v>12</v>
      </c>
      <c r="B30" s="7" t="s">
        <v>29</v>
      </c>
      <c r="C30" s="27">
        <v>1209.162</v>
      </c>
      <c r="D30" s="17">
        <v>780.907</v>
      </c>
      <c r="E30" s="17">
        <v>0</v>
      </c>
    </row>
    <row r="31" spans="1:5" ht="15">
      <c r="A31" s="3">
        <v>13</v>
      </c>
      <c r="B31" s="7" t="s">
        <v>30</v>
      </c>
      <c r="C31" s="27">
        <v>1281.734</v>
      </c>
      <c r="D31" s="17">
        <v>829.549</v>
      </c>
      <c r="E31" s="17">
        <v>5.6</v>
      </c>
    </row>
    <row r="32" spans="1:5" ht="15">
      <c r="A32" s="3">
        <v>14</v>
      </c>
      <c r="B32" s="7" t="s">
        <v>31</v>
      </c>
      <c r="C32" s="27">
        <v>471.508</v>
      </c>
      <c r="D32" s="17">
        <v>252.002</v>
      </c>
      <c r="E32" s="17">
        <v>5.1</v>
      </c>
    </row>
    <row r="33" spans="1:5" ht="15.75">
      <c r="A33" s="11" t="s">
        <v>32</v>
      </c>
      <c r="B33" s="8"/>
      <c r="C33" s="28">
        <f>SUM(C19:C32)</f>
        <v>11481.145</v>
      </c>
      <c r="D33" s="9">
        <f>SUM(D19:D32)</f>
        <v>6661.871</v>
      </c>
      <c r="E33" s="9">
        <f>SUM(E19:E32)</f>
        <v>10.7</v>
      </c>
    </row>
    <row r="34" spans="1:5" ht="15.75">
      <c r="A34" s="11" t="s">
        <v>33</v>
      </c>
      <c r="B34" s="8"/>
      <c r="C34" s="28">
        <f>C6+C17+C33</f>
        <v>14733.837</v>
      </c>
      <c r="D34" s="9">
        <f>D6+D17+D33</f>
        <v>8475.739</v>
      </c>
      <c r="E34" s="9">
        <f>E6+E17+E33</f>
        <v>10.7</v>
      </c>
    </row>
    <row r="35" spans="1:5" ht="15">
      <c r="A35" s="12"/>
      <c r="B35" s="10"/>
      <c r="C35" s="30"/>
      <c r="D35" s="23"/>
      <c r="E35" s="17"/>
    </row>
    <row r="36" spans="1:5" ht="15.75">
      <c r="A36" s="3"/>
      <c r="B36" s="8" t="s">
        <v>34</v>
      </c>
      <c r="C36" s="29"/>
      <c r="D36" s="21"/>
      <c r="E36" s="17"/>
    </row>
    <row r="37" spans="1:6" ht="15">
      <c r="A37" s="3">
        <v>1</v>
      </c>
      <c r="B37" s="4" t="s">
        <v>35</v>
      </c>
      <c r="C37" s="27">
        <v>593.654</v>
      </c>
      <c r="D37" s="17">
        <v>329.849</v>
      </c>
      <c r="E37" s="17">
        <v>0</v>
      </c>
      <c r="F37" t="s">
        <v>52</v>
      </c>
    </row>
    <row r="38" spans="1:5" ht="15">
      <c r="A38" s="3">
        <v>2</v>
      </c>
      <c r="B38" s="4" t="s">
        <v>36</v>
      </c>
      <c r="C38" s="27">
        <v>559.809</v>
      </c>
      <c r="D38" s="17">
        <v>335.417</v>
      </c>
      <c r="E38" s="17">
        <v>8</v>
      </c>
    </row>
    <row r="39" spans="1:5" ht="15">
      <c r="A39" s="3">
        <v>3</v>
      </c>
      <c r="B39" s="4" t="s">
        <v>37</v>
      </c>
      <c r="C39" s="27">
        <v>466.291</v>
      </c>
      <c r="D39" s="17">
        <v>245.214</v>
      </c>
      <c r="E39" s="17">
        <v>0</v>
      </c>
    </row>
    <row r="40" spans="1:5" ht="15">
      <c r="A40" s="3">
        <v>4</v>
      </c>
      <c r="B40" s="4" t="s">
        <v>38</v>
      </c>
      <c r="C40" s="27">
        <v>227.224</v>
      </c>
      <c r="D40" s="17">
        <v>82.096</v>
      </c>
      <c r="E40" s="17">
        <v>0</v>
      </c>
    </row>
    <row r="41" spans="1:5" ht="15.75">
      <c r="A41" s="11" t="s">
        <v>39</v>
      </c>
      <c r="B41" s="8"/>
      <c r="C41" s="28">
        <f>SUM(C37:C40)</f>
        <v>1846.9779999999998</v>
      </c>
      <c r="D41" s="9">
        <f>SUM(D37:D40)</f>
        <v>992.576</v>
      </c>
      <c r="E41" s="9">
        <f>SUM(E37:E40)</f>
        <v>8</v>
      </c>
    </row>
    <row r="42" spans="1:5" ht="15.75">
      <c r="A42" s="3"/>
      <c r="B42" s="8" t="s">
        <v>40</v>
      </c>
      <c r="C42" s="29"/>
      <c r="D42" s="21"/>
      <c r="E42" s="17"/>
    </row>
    <row r="43" spans="1:5" ht="15">
      <c r="A43" s="3">
        <v>1</v>
      </c>
      <c r="B43" s="4" t="s">
        <v>41</v>
      </c>
      <c r="C43" s="27">
        <v>1056.566</v>
      </c>
      <c r="D43" s="17">
        <v>695.404</v>
      </c>
      <c r="E43" s="17">
        <v>0</v>
      </c>
    </row>
    <row r="44" spans="1:5" ht="15">
      <c r="A44" s="3">
        <v>2</v>
      </c>
      <c r="B44" s="4" t="s">
        <v>56</v>
      </c>
      <c r="C44" s="27">
        <v>875.856</v>
      </c>
      <c r="D44" s="17">
        <v>561.564</v>
      </c>
      <c r="E44" s="17">
        <v>0</v>
      </c>
    </row>
    <row r="45" spans="1:5" ht="15">
      <c r="A45" s="3">
        <v>3</v>
      </c>
      <c r="B45" s="4" t="s">
        <v>42</v>
      </c>
      <c r="C45" s="27">
        <v>881.291</v>
      </c>
      <c r="D45" s="17">
        <v>449.921</v>
      </c>
      <c r="E45" s="17">
        <v>0</v>
      </c>
    </row>
    <row r="46" spans="1:5" ht="15">
      <c r="A46" s="3">
        <v>4</v>
      </c>
      <c r="B46" s="4" t="s">
        <v>43</v>
      </c>
      <c r="C46" s="27">
        <v>1115.052</v>
      </c>
      <c r="D46" s="17">
        <v>733.23</v>
      </c>
      <c r="E46" s="17">
        <v>5</v>
      </c>
    </row>
    <row r="47" spans="1:5" ht="15">
      <c r="A47" s="3">
        <v>5</v>
      </c>
      <c r="B47" s="4" t="s">
        <v>44</v>
      </c>
      <c r="C47" s="27">
        <v>1021.126</v>
      </c>
      <c r="D47" s="17">
        <v>606.851</v>
      </c>
      <c r="E47" s="17">
        <v>0</v>
      </c>
    </row>
    <row r="48" spans="1:5" ht="15">
      <c r="A48" s="3">
        <v>6</v>
      </c>
      <c r="B48" s="4" t="s">
        <v>45</v>
      </c>
      <c r="C48" s="27">
        <v>593.444</v>
      </c>
      <c r="D48" s="17">
        <v>361.607</v>
      </c>
      <c r="E48" s="17">
        <v>0</v>
      </c>
    </row>
    <row r="49" spans="1:5" ht="15">
      <c r="A49" s="3">
        <v>7</v>
      </c>
      <c r="B49" s="4" t="s">
        <v>46</v>
      </c>
      <c r="C49" s="27">
        <v>855.116</v>
      </c>
      <c r="D49" s="17">
        <v>453.59</v>
      </c>
      <c r="E49" s="17">
        <v>0</v>
      </c>
    </row>
    <row r="50" spans="1:5" ht="15">
      <c r="A50" s="3">
        <v>8</v>
      </c>
      <c r="B50" s="4" t="s">
        <v>47</v>
      </c>
      <c r="C50" s="27">
        <v>1413.953</v>
      </c>
      <c r="D50" s="17">
        <v>914.81</v>
      </c>
      <c r="E50" s="17">
        <v>0</v>
      </c>
    </row>
    <row r="51" spans="1:5" ht="15">
      <c r="A51" s="3">
        <v>9</v>
      </c>
      <c r="B51" s="4" t="s">
        <v>48</v>
      </c>
      <c r="C51" s="27">
        <v>944.803</v>
      </c>
      <c r="D51" s="17">
        <v>599.925</v>
      </c>
      <c r="E51" s="17">
        <v>4</v>
      </c>
    </row>
    <row r="52" spans="1:5" ht="15.75">
      <c r="A52" s="13" t="s">
        <v>49</v>
      </c>
      <c r="B52" s="8"/>
      <c r="C52" s="28">
        <f>SUM(C43:C51)</f>
        <v>8757.207</v>
      </c>
      <c r="D52" s="9">
        <f>SUM(D43:D51)</f>
        <v>5376.902</v>
      </c>
      <c r="E52" s="9">
        <f>SUM(E43:E51)</f>
        <v>9</v>
      </c>
    </row>
    <row r="53" spans="1:5" ht="15.75">
      <c r="A53" s="13" t="s">
        <v>50</v>
      </c>
      <c r="B53" s="8"/>
      <c r="C53" s="28">
        <f>C41+C52</f>
        <v>10604.185</v>
      </c>
      <c r="D53" s="9">
        <f>D41+D52</f>
        <v>6369.478</v>
      </c>
      <c r="E53" s="9">
        <f>E41+E52</f>
        <v>17</v>
      </c>
    </row>
    <row r="54" spans="1:5" ht="16.5" thickBot="1">
      <c r="A54" s="58" t="s">
        <v>51</v>
      </c>
      <c r="B54" s="59"/>
      <c r="C54" s="31">
        <f>C34+C53</f>
        <v>25338.021999999997</v>
      </c>
      <c r="D54" s="14">
        <f>D34+D53</f>
        <v>14845.217</v>
      </c>
      <c r="E54" s="14">
        <f>E34+E53</f>
        <v>27.7</v>
      </c>
    </row>
  </sheetData>
  <mergeCells count="5">
    <mergeCell ref="A54:B54"/>
    <mergeCell ref="A1:A2"/>
    <mergeCell ref="B1:E1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7">
      <selection activeCell="A1" sqref="A1:IV16384"/>
    </sheetView>
  </sheetViews>
  <sheetFormatPr defaultColWidth="9.140625" defaultRowHeight="12.75"/>
  <cols>
    <col min="1" max="1" width="5.00390625" style="33" customWidth="1"/>
    <col min="2" max="2" width="32.8515625" style="0" customWidth="1"/>
    <col min="3" max="3" width="13.8515625" style="32" customWidth="1"/>
    <col min="4" max="4" width="14.57421875" style="15" customWidth="1"/>
    <col min="5" max="5" width="15.421875" style="15" customWidth="1"/>
    <col min="6" max="6" width="16.7109375" style="0" customWidth="1"/>
  </cols>
  <sheetData>
    <row r="1" spans="1:5" ht="24" customHeight="1">
      <c r="A1" s="60" t="s">
        <v>0</v>
      </c>
      <c r="B1" s="62" t="s">
        <v>59</v>
      </c>
      <c r="C1" s="62"/>
      <c r="D1" s="62"/>
      <c r="E1" s="62"/>
    </row>
    <row r="2" spans="1:6" ht="38.25">
      <c r="A2" s="61"/>
      <c r="B2" s="1" t="s">
        <v>1</v>
      </c>
      <c r="C2" s="2" t="s">
        <v>2</v>
      </c>
      <c r="D2" s="2" t="s">
        <v>54</v>
      </c>
      <c r="E2" s="2" t="s">
        <v>53</v>
      </c>
      <c r="F2" s="16"/>
    </row>
    <row r="3" spans="1:5" s="20" customFormat="1" ht="12.75">
      <c r="A3" s="18">
        <v>1</v>
      </c>
      <c r="B3" s="19">
        <v>2</v>
      </c>
      <c r="C3" s="2">
        <v>3</v>
      </c>
      <c r="D3" s="2">
        <v>4</v>
      </c>
      <c r="E3" s="2">
        <v>5</v>
      </c>
    </row>
    <row r="4" spans="1:5" ht="15">
      <c r="A4" s="3">
        <v>1</v>
      </c>
      <c r="B4" s="4" t="s">
        <v>4</v>
      </c>
      <c r="C4" s="27">
        <v>70.8</v>
      </c>
      <c r="D4" s="27">
        <v>30.2</v>
      </c>
      <c r="E4" s="17"/>
    </row>
    <row r="5" spans="1:5" ht="15">
      <c r="A5" s="3">
        <v>2</v>
      </c>
      <c r="B5" s="4" t="s">
        <v>5</v>
      </c>
      <c r="C5" s="27">
        <f>284.4-211.4</f>
        <v>72.99999999999997</v>
      </c>
      <c r="D5" s="27">
        <v>26.3</v>
      </c>
      <c r="E5" s="17"/>
    </row>
    <row r="6" spans="1:5" ht="15.75">
      <c r="A6" s="63" t="s">
        <v>6</v>
      </c>
      <c r="B6" s="64"/>
      <c r="C6" s="28">
        <f>SUM(C4:C5)</f>
        <v>143.79999999999995</v>
      </c>
      <c r="D6" s="9">
        <f>SUM(D4:D5)</f>
        <v>56.5</v>
      </c>
      <c r="E6" s="9">
        <f>SUM(E4:E5)</f>
        <v>0</v>
      </c>
    </row>
    <row r="7" spans="1:5" ht="15.75">
      <c r="A7" s="65" t="s">
        <v>7</v>
      </c>
      <c r="B7" s="66"/>
      <c r="C7" s="29"/>
      <c r="D7" s="21"/>
      <c r="E7" s="17"/>
    </row>
    <row r="8" spans="1:5" ht="15">
      <c r="A8" s="5">
        <v>1</v>
      </c>
      <c r="B8" s="6" t="s">
        <v>8</v>
      </c>
      <c r="C8" s="27">
        <v>339.7</v>
      </c>
      <c r="D8" s="17">
        <v>208.5</v>
      </c>
      <c r="E8" s="17">
        <v>2.9</v>
      </c>
    </row>
    <row r="9" spans="1:5" ht="15">
      <c r="A9" s="5">
        <v>2</v>
      </c>
      <c r="B9" s="6" t="s">
        <v>9</v>
      </c>
      <c r="C9" s="27">
        <v>343.9</v>
      </c>
      <c r="D9" s="17">
        <v>159.8</v>
      </c>
      <c r="E9" s="17"/>
    </row>
    <row r="10" spans="1:5" ht="15">
      <c r="A10" s="5">
        <v>3</v>
      </c>
      <c r="B10" s="4" t="s">
        <v>10</v>
      </c>
      <c r="C10" s="27">
        <v>357.9</v>
      </c>
      <c r="D10" s="17">
        <v>179.1</v>
      </c>
      <c r="E10" s="17"/>
    </row>
    <row r="11" spans="1:5" ht="15">
      <c r="A11" s="5">
        <v>4</v>
      </c>
      <c r="B11" s="4" t="s">
        <v>11</v>
      </c>
      <c r="C11" s="27">
        <v>285.5</v>
      </c>
      <c r="D11" s="17">
        <v>167.4</v>
      </c>
      <c r="E11" s="17"/>
    </row>
    <row r="12" spans="1:5" ht="15">
      <c r="A12" s="5">
        <v>5</v>
      </c>
      <c r="B12" s="4" t="s">
        <v>12</v>
      </c>
      <c r="C12" s="27">
        <v>325.1</v>
      </c>
      <c r="D12" s="17">
        <v>218</v>
      </c>
      <c r="E12" s="17"/>
    </row>
    <row r="13" spans="1:5" ht="15">
      <c r="A13" s="5">
        <v>6</v>
      </c>
      <c r="B13" s="4" t="s">
        <v>13</v>
      </c>
      <c r="C13" s="27">
        <v>352.5</v>
      </c>
      <c r="D13" s="17">
        <v>205.1</v>
      </c>
      <c r="E13" s="17"/>
    </row>
    <row r="14" spans="1:5" ht="15">
      <c r="A14" s="5">
        <v>7</v>
      </c>
      <c r="B14" s="4" t="s">
        <v>14</v>
      </c>
      <c r="C14" s="27">
        <v>271</v>
      </c>
      <c r="D14" s="17">
        <v>187.4</v>
      </c>
      <c r="E14" s="17"/>
    </row>
    <row r="15" spans="1:5" ht="15">
      <c r="A15" s="5">
        <v>8</v>
      </c>
      <c r="B15" s="7" t="s">
        <v>15</v>
      </c>
      <c r="C15" s="27">
        <v>362.8</v>
      </c>
      <c r="D15" s="17">
        <v>204.7</v>
      </c>
      <c r="E15" s="17"/>
    </row>
    <row r="16" spans="1:5" ht="15">
      <c r="A16" s="5">
        <v>9</v>
      </c>
      <c r="B16" s="4" t="s">
        <v>16</v>
      </c>
      <c r="C16" s="27">
        <v>306.6</v>
      </c>
      <c r="D16" s="17">
        <v>214.2</v>
      </c>
      <c r="E16" s="17"/>
    </row>
    <row r="17" spans="1:5" ht="15.75">
      <c r="A17" s="11" t="s">
        <v>17</v>
      </c>
      <c r="B17" s="8"/>
      <c r="C17" s="28">
        <f>SUM(C8:C16)</f>
        <v>2945</v>
      </c>
      <c r="D17" s="9">
        <f>SUM(D8:D16)</f>
        <v>1744.2</v>
      </c>
      <c r="E17" s="9">
        <f>SUM(E8:E16)</f>
        <v>2.9</v>
      </c>
    </row>
    <row r="18" spans="1:5" ht="15.75">
      <c r="A18" s="3"/>
      <c r="B18" s="8" t="s">
        <v>18</v>
      </c>
      <c r="C18" s="29"/>
      <c r="D18" s="21"/>
      <c r="E18" s="17"/>
    </row>
    <row r="19" spans="1:5" ht="15">
      <c r="A19" s="3">
        <v>1</v>
      </c>
      <c r="B19" s="4" t="s">
        <v>3</v>
      </c>
      <c r="C19" s="27">
        <v>1065.5</v>
      </c>
      <c r="D19" s="17">
        <v>681.7</v>
      </c>
      <c r="E19" s="17"/>
    </row>
    <row r="20" spans="1:5" ht="15">
      <c r="A20" s="3">
        <v>2</v>
      </c>
      <c r="B20" s="4" t="s">
        <v>19</v>
      </c>
      <c r="C20" s="27">
        <v>515.4</v>
      </c>
      <c r="D20" s="17">
        <v>286.9</v>
      </c>
      <c r="E20" s="17"/>
    </row>
    <row r="21" spans="1:5" ht="15">
      <c r="A21" s="3">
        <v>3</v>
      </c>
      <c r="B21" s="4" t="s">
        <v>20</v>
      </c>
      <c r="C21" s="27">
        <f>868-135.6</f>
        <v>732.4</v>
      </c>
      <c r="D21" s="17">
        <v>377.8</v>
      </c>
      <c r="E21" s="17"/>
    </row>
    <row r="22" spans="1:5" ht="15">
      <c r="A22" s="3">
        <v>4</v>
      </c>
      <c r="B22" s="4" t="s">
        <v>21</v>
      </c>
      <c r="C22" s="27">
        <v>385.3</v>
      </c>
      <c r="D22" s="17">
        <v>233.8</v>
      </c>
      <c r="E22" s="17"/>
    </row>
    <row r="23" spans="1:5" ht="15">
      <c r="A23" s="3">
        <v>5</v>
      </c>
      <c r="B23" s="4" t="s">
        <v>22</v>
      </c>
      <c r="C23" s="27">
        <f>666.5-67.3</f>
        <v>599.2</v>
      </c>
      <c r="D23" s="17">
        <v>272.8</v>
      </c>
      <c r="E23" s="17"/>
    </row>
    <row r="24" spans="1:5" ht="15">
      <c r="A24" s="3">
        <v>6</v>
      </c>
      <c r="B24" s="4" t="s">
        <v>23</v>
      </c>
      <c r="C24" s="27">
        <v>749.3</v>
      </c>
      <c r="D24" s="17">
        <v>485.6</v>
      </c>
      <c r="E24" s="17"/>
    </row>
    <row r="25" spans="1:5" ht="15">
      <c r="A25" s="3">
        <v>7</v>
      </c>
      <c r="B25" s="4" t="s">
        <v>24</v>
      </c>
      <c r="C25" s="27">
        <v>590</v>
      </c>
      <c r="D25" s="17">
        <v>363.9</v>
      </c>
      <c r="E25" s="17"/>
    </row>
    <row r="26" spans="1:5" ht="15">
      <c r="A26" s="3">
        <v>8</v>
      </c>
      <c r="B26" s="7" t="s">
        <v>25</v>
      </c>
      <c r="C26" s="27">
        <v>548.3</v>
      </c>
      <c r="D26" s="17">
        <v>334.2</v>
      </c>
      <c r="E26" s="17"/>
    </row>
    <row r="27" spans="1:5" ht="15">
      <c r="A27" s="3">
        <v>9</v>
      </c>
      <c r="B27" s="7" t="s">
        <v>26</v>
      </c>
      <c r="C27" s="27">
        <v>548</v>
      </c>
      <c r="D27" s="17">
        <v>303.1</v>
      </c>
      <c r="E27" s="17"/>
    </row>
    <row r="28" spans="1:5" ht="15">
      <c r="A28" s="3">
        <v>10</v>
      </c>
      <c r="B28" s="7" t="s">
        <v>27</v>
      </c>
      <c r="C28" s="27">
        <v>574.1</v>
      </c>
      <c r="D28" s="17">
        <v>394</v>
      </c>
      <c r="E28" s="17"/>
    </row>
    <row r="29" spans="1:5" ht="15">
      <c r="A29" s="3">
        <v>11</v>
      </c>
      <c r="B29" s="7" t="s">
        <v>28</v>
      </c>
      <c r="C29" s="27">
        <f>2035.5-235.9</f>
        <v>1799.6</v>
      </c>
      <c r="D29" s="17">
        <v>1044.3</v>
      </c>
      <c r="E29" s="17"/>
    </row>
    <row r="30" spans="1:5" ht="15">
      <c r="A30" s="3">
        <v>12</v>
      </c>
      <c r="B30" s="7" t="s">
        <v>29</v>
      </c>
      <c r="C30" s="27">
        <v>1221.4</v>
      </c>
      <c r="D30" s="17">
        <v>785.9</v>
      </c>
      <c r="E30" s="17"/>
    </row>
    <row r="31" spans="1:5" ht="15">
      <c r="A31" s="3">
        <v>13</v>
      </c>
      <c r="B31" s="7" t="s">
        <v>30</v>
      </c>
      <c r="C31" s="27">
        <v>1300.5</v>
      </c>
      <c r="D31" s="17">
        <v>377.8</v>
      </c>
      <c r="E31" s="17"/>
    </row>
    <row r="32" spans="1:5" ht="15">
      <c r="A32" s="3">
        <v>14</v>
      </c>
      <c r="B32" s="7" t="s">
        <v>31</v>
      </c>
      <c r="C32" s="27">
        <v>483.7</v>
      </c>
      <c r="D32" s="17">
        <v>264.4</v>
      </c>
      <c r="E32" s="17"/>
    </row>
    <row r="33" spans="1:5" ht="15.75">
      <c r="A33" s="11" t="s">
        <v>32</v>
      </c>
      <c r="B33" s="8"/>
      <c r="C33" s="28">
        <f>SUM(C19:C32)</f>
        <v>11112.7</v>
      </c>
      <c r="D33" s="9">
        <f>SUM(D19:D32)</f>
        <v>6206.199999999999</v>
      </c>
      <c r="E33" s="9">
        <f>SUM(E19:E32)</f>
        <v>0</v>
      </c>
    </row>
    <row r="34" spans="1:5" ht="15.75">
      <c r="A34" s="11" t="s">
        <v>33</v>
      </c>
      <c r="B34" s="8"/>
      <c r="C34" s="28">
        <f>C6+C17+C33</f>
        <v>14201.5</v>
      </c>
      <c r="D34" s="9">
        <f>D6+D17+D33</f>
        <v>8006.899999999999</v>
      </c>
      <c r="E34" s="9">
        <f>E6+E17+E33</f>
        <v>2.9</v>
      </c>
    </row>
    <row r="35" spans="1:5" ht="15">
      <c r="A35" s="12"/>
      <c r="B35" s="10"/>
      <c r="C35" s="30"/>
      <c r="D35" s="23"/>
      <c r="E35" s="17"/>
    </row>
    <row r="36" spans="1:5" ht="15.75">
      <c r="A36" s="3"/>
      <c r="B36" s="8" t="s">
        <v>34</v>
      </c>
      <c r="C36" s="29"/>
      <c r="D36" s="21"/>
      <c r="E36" s="17"/>
    </row>
    <row r="37" spans="1:6" ht="15">
      <c r="A37" s="3">
        <v>1</v>
      </c>
      <c r="B37" s="4" t="s">
        <v>35</v>
      </c>
      <c r="C37" s="27">
        <v>565.6</v>
      </c>
      <c r="D37" s="17">
        <v>323.2</v>
      </c>
      <c r="E37" s="17"/>
      <c r="F37" t="s">
        <v>52</v>
      </c>
    </row>
    <row r="38" spans="1:5" ht="15">
      <c r="A38" s="3">
        <v>2</v>
      </c>
      <c r="B38" s="4" t="s">
        <v>36</v>
      </c>
      <c r="C38" s="27">
        <v>531.2</v>
      </c>
      <c r="D38" s="17">
        <v>344.1</v>
      </c>
      <c r="E38" s="17"/>
    </row>
    <row r="39" spans="1:5" ht="15">
      <c r="A39" s="3">
        <v>3</v>
      </c>
      <c r="B39" s="4" t="s">
        <v>37</v>
      </c>
      <c r="C39" s="27">
        <v>503.6</v>
      </c>
      <c r="D39" s="17">
        <v>277</v>
      </c>
      <c r="E39" s="17"/>
    </row>
    <row r="40" spans="1:5" ht="15">
      <c r="A40" s="3"/>
      <c r="B40" s="4"/>
      <c r="C40" s="27"/>
      <c r="D40" s="17"/>
      <c r="E40" s="17"/>
    </row>
    <row r="41" spans="1:5" ht="15.75">
      <c r="A41" s="11" t="s">
        <v>39</v>
      </c>
      <c r="B41" s="8"/>
      <c r="C41" s="28">
        <f>SUM(C37:C40)</f>
        <v>1600.4</v>
      </c>
      <c r="D41" s="9">
        <f>SUM(D37:D40)</f>
        <v>944.3</v>
      </c>
      <c r="E41" s="9">
        <f>SUM(E37:E40)</f>
        <v>0</v>
      </c>
    </row>
    <row r="42" spans="1:5" ht="15.75">
      <c r="A42" s="3"/>
      <c r="B42" s="8" t="s">
        <v>40</v>
      </c>
      <c r="C42" s="29"/>
      <c r="D42" s="21"/>
      <c r="E42" s="17"/>
    </row>
    <row r="43" spans="1:5" ht="15">
      <c r="A43" s="3">
        <v>1</v>
      </c>
      <c r="B43" s="4" t="s">
        <v>41</v>
      </c>
      <c r="C43" s="27">
        <v>1068.5</v>
      </c>
      <c r="D43" s="17">
        <v>695.3</v>
      </c>
      <c r="E43" s="17"/>
    </row>
    <row r="44" spans="1:5" ht="15">
      <c r="A44" s="3">
        <v>2</v>
      </c>
      <c r="B44" s="4" t="s">
        <v>56</v>
      </c>
      <c r="C44" s="27">
        <v>853.5</v>
      </c>
      <c r="D44" s="17">
        <v>538.9</v>
      </c>
      <c r="E44" s="17"/>
    </row>
    <row r="45" spans="1:5" ht="15">
      <c r="A45" s="3">
        <v>3</v>
      </c>
      <c r="B45" s="4" t="s">
        <v>42</v>
      </c>
      <c r="C45" s="27">
        <v>885.2</v>
      </c>
      <c r="D45" s="17">
        <v>448.3</v>
      </c>
      <c r="E45" s="17"/>
    </row>
    <row r="46" spans="1:5" ht="15">
      <c r="A46" s="3">
        <v>4</v>
      </c>
      <c r="B46" s="4" t="s">
        <v>43</v>
      </c>
      <c r="C46" s="27">
        <v>1115.6</v>
      </c>
      <c r="D46" s="17">
        <v>728.7</v>
      </c>
      <c r="E46" s="17"/>
    </row>
    <row r="47" spans="1:5" ht="15">
      <c r="A47" s="3">
        <v>5</v>
      </c>
      <c r="B47" s="4" t="s">
        <v>44</v>
      </c>
      <c r="C47" s="27">
        <v>1040.5</v>
      </c>
      <c r="D47" s="17">
        <v>629.8</v>
      </c>
      <c r="E47" s="17"/>
    </row>
    <row r="48" spans="1:5" ht="15">
      <c r="A48" s="3">
        <v>6</v>
      </c>
      <c r="B48" s="4" t="s">
        <v>45</v>
      </c>
      <c r="C48" s="27">
        <v>614.4</v>
      </c>
      <c r="D48" s="17">
        <v>365.6</v>
      </c>
      <c r="E48" s="17"/>
    </row>
    <row r="49" spans="1:5" ht="15">
      <c r="A49" s="3">
        <v>7</v>
      </c>
      <c r="B49" s="4" t="s">
        <v>46</v>
      </c>
      <c r="C49" s="27">
        <v>855.9</v>
      </c>
      <c r="D49" s="17">
        <v>452.5</v>
      </c>
      <c r="E49" s="17"/>
    </row>
    <row r="50" spans="1:5" ht="15">
      <c r="A50" s="3">
        <v>8</v>
      </c>
      <c r="B50" s="4" t="s">
        <v>47</v>
      </c>
      <c r="C50" s="27">
        <v>1423.8</v>
      </c>
      <c r="D50" s="17">
        <v>914.2</v>
      </c>
      <c r="E50" s="17">
        <v>10</v>
      </c>
    </row>
    <row r="51" spans="1:5" ht="15">
      <c r="A51" s="3">
        <v>9</v>
      </c>
      <c r="B51" s="4" t="s">
        <v>48</v>
      </c>
      <c r="C51" s="27">
        <v>935.8</v>
      </c>
      <c r="D51" s="17">
        <v>588.6</v>
      </c>
      <c r="E51" s="17"/>
    </row>
    <row r="52" spans="1:5" ht="15.75">
      <c r="A52" s="13" t="s">
        <v>49</v>
      </c>
      <c r="B52" s="8"/>
      <c r="C52" s="28">
        <f>SUM(C43:C51)</f>
        <v>8793.199999999999</v>
      </c>
      <c r="D52" s="9">
        <f>SUM(D43:D51)</f>
        <v>5361.900000000001</v>
      </c>
      <c r="E52" s="9">
        <f>SUM(E43:E51)</f>
        <v>10</v>
      </c>
    </row>
    <row r="53" spans="1:5" ht="15.75">
      <c r="A53" s="13" t="s">
        <v>50</v>
      </c>
      <c r="B53" s="8"/>
      <c r="C53" s="28">
        <f>C41+C52</f>
        <v>10393.599999999999</v>
      </c>
      <c r="D53" s="9">
        <f>D41+D52</f>
        <v>6306.200000000001</v>
      </c>
      <c r="E53" s="9">
        <f>E41+E52</f>
        <v>10</v>
      </c>
    </row>
    <row r="54" spans="1:5" ht="16.5" thickBot="1">
      <c r="A54" s="58" t="s">
        <v>51</v>
      </c>
      <c r="B54" s="59"/>
      <c r="C54" s="31">
        <f>C34+C53</f>
        <v>24595.1</v>
      </c>
      <c r="D54" s="14">
        <f>D34+D53</f>
        <v>14313.099999999999</v>
      </c>
      <c r="E54" s="14">
        <f>E34+E53</f>
        <v>12.9</v>
      </c>
    </row>
  </sheetData>
  <mergeCells count="5">
    <mergeCell ref="A54:B54"/>
    <mergeCell ref="A1:A2"/>
    <mergeCell ref="B1:E1"/>
    <mergeCell ref="A6:B6"/>
    <mergeCell ref="A7:B7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37">
      <selection activeCell="C62" sqref="C62"/>
    </sheetView>
  </sheetViews>
  <sheetFormatPr defaultColWidth="9.140625" defaultRowHeight="12.75"/>
  <cols>
    <col min="1" max="1" width="4.421875" style="33" customWidth="1"/>
    <col min="2" max="2" width="30.57421875" style="0" customWidth="1"/>
    <col min="3" max="3" width="18.140625" style="0" customWidth="1"/>
    <col min="4" max="4" width="17.8515625" style="32" customWidth="1"/>
    <col min="5" max="5" width="13.140625" style="32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7" t="s">
        <v>64</v>
      </c>
      <c r="B1" s="69" t="s">
        <v>67</v>
      </c>
      <c r="C1" s="62"/>
      <c r="D1" s="62"/>
      <c r="E1" s="62"/>
      <c r="F1" s="62"/>
      <c r="G1" s="62"/>
    </row>
    <row r="2" spans="1:8" ht="63.75" customHeight="1">
      <c r="A2" s="68"/>
      <c r="B2" s="35" t="s">
        <v>63</v>
      </c>
      <c r="C2" s="35" t="s">
        <v>60</v>
      </c>
      <c r="D2" s="2" t="s">
        <v>61</v>
      </c>
      <c r="E2" s="2" t="s">
        <v>62</v>
      </c>
      <c r="F2" s="2" t="s">
        <v>65</v>
      </c>
      <c r="G2" s="2" t="s">
        <v>66</v>
      </c>
      <c r="H2" s="16"/>
    </row>
    <row r="3" spans="1:7" s="39" customFormat="1" ht="11.25" customHeight="1">
      <c r="A3" s="36">
        <v>1</v>
      </c>
      <c r="B3" s="37">
        <v>2</v>
      </c>
      <c r="C3" s="37">
        <v>3</v>
      </c>
      <c r="D3" s="38">
        <v>4</v>
      </c>
      <c r="E3" s="38">
        <v>5</v>
      </c>
      <c r="F3" s="38">
        <v>6</v>
      </c>
      <c r="G3" s="38">
        <v>7</v>
      </c>
    </row>
    <row r="4" spans="1:7" ht="15">
      <c r="A4" s="3">
        <v>1</v>
      </c>
      <c r="B4" s="4" t="s">
        <v>4</v>
      </c>
      <c r="C4" s="4">
        <v>4</v>
      </c>
      <c r="D4" s="27">
        <v>43.834</v>
      </c>
      <c r="E4" s="40">
        <v>2</v>
      </c>
      <c r="F4" s="27">
        <v>35.28</v>
      </c>
      <c r="G4" s="17">
        <v>0</v>
      </c>
    </row>
    <row r="5" spans="1:7" s="45" customFormat="1" ht="15">
      <c r="A5" s="43">
        <v>2</v>
      </c>
      <c r="B5" s="25" t="s">
        <v>5</v>
      </c>
      <c r="C5" s="25">
        <f>19-17</f>
        <v>2</v>
      </c>
      <c r="D5" s="26">
        <f>294.036-265.752</f>
        <v>28.283999999999992</v>
      </c>
      <c r="E5" s="44">
        <v>2</v>
      </c>
      <c r="F5" s="26">
        <v>28.284</v>
      </c>
      <c r="G5" s="26">
        <v>0</v>
      </c>
    </row>
    <row r="6" spans="1:7" ht="15.75">
      <c r="A6" s="63" t="s">
        <v>6</v>
      </c>
      <c r="B6" s="64"/>
      <c r="C6" s="41">
        <f>SUM(C4:C5)</f>
        <v>6</v>
      </c>
      <c r="D6" s="28">
        <f>SUM(D4:D5)</f>
        <v>72.118</v>
      </c>
      <c r="E6" s="41">
        <f>SUM(E4:E5)</f>
        <v>4</v>
      </c>
      <c r="F6" s="9">
        <f>SUM(F4:F5)</f>
        <v>63.564</v>
      </c>
      <c r="G6" s="9">
        <f>SUM(G4:G5)</f>
        <v>0</v>
      </c>
    </row>
    <row r="7" spans="1:7" ht="15.75">
      <c r="A7" s="65" t="s">
        <v>7</v>
      </c>
      <c r="B7" s="66"/>
      <c r="C7" s="34"/>
      <c r="D7" s="29"/>
      <c r="E7" s="29"/>
      <c r="F7" s="21"/>
      <c r="G7" s="17"/>
    </row>
    <row r="8" spans="1:7" ht="15">
      <c r="A8" s="5">
        <v>1</v>
      </c>
      <c r="B8" s="6" t="s">
        <v>8</v>
      </c>
      <c r="C8" s="6">
        <v>29</v>
      </c>
      <c r="D8" s="27">
        <v>301.843</v>
      </c>
      <c r="E8" s="40">
        <v>14</v>
      </c>
      <c r="F8" s="17">
        <v>209.232</v>
      </c>
      <c r="G8" s="17">
        <v>0</v>
      </c>
    </row>
    <row r="9" spans="1:7" ht="15">
      <c r="A9" s="5">
        <v>2</v>
      </c>
      <c r="B9" s="6" t="s">
        <v>9</v>
      </c>
      <c r="C9" s="6">
        <v>23</v>
      </c>
      <c r="D9" s="27">
        <v>373.632</v>
      </c>
      <c r="E9" s="40">
        <v>9</v>
      </c>
      <c r="F9" s="17">
        <v>183.431</v>
      </c>
      <c r="G9" s="17">
        <v>0</v>
      </c>
    </row>
    <row r="10" spans="1:7" ht="15">
      <c r="A10" s="5">
        <v>3</v>
      </c>
      <c r="B10" s="4" t="s">
        <v>10</v>
      </c>
      <c r="C10" s="4">
        <v>22</v>
      </c>
      <c r="D10" s="27">
        <v>437.669</v>
      </c>
      <c r="E10" s="40">
        <v>9</v>
      </c>
      <c r="F10" s="17">
        <v>322.782</v>
      </c>
      <c r="G10" s="17">
        <v>0</v>
      </c>
    </row>
    <row r="11" spans="1:7" ht="15">
      <c r="A11" s="5">
        <v>4</v>
      </c>
      <c r="B11" s="4" t="s">
        <v>11</v>
      </c>
      <c r="C11" s="4">
        <v>18</v>
      </c>
      <c r="D11" s="27">
        <v>309.52</v>
      </c>
      <c r="E11" s="40">
        <v>9</v>
      </c>
      <c r="F11" s="17">
        <v>195.094</v>
      </c>
      <c r="G11" s="17">
        <v>0</v>
      </c>
    </row>
    <row r="12" spans="1:7" ht="15">
      <c r="A12" s="5">
        <v>5</v>
      </c>
      <c r="B12" s="4" t="s">
        <v>12</v>
      </c>
      <c r="C12" s="4">
        <v>17</v>
      </c>
      <c r="D12" s="27">
        <v>312.592</v>
      </c>
      <c r="E12" s="40">
        <v>8</v>
      </c>
      <c r="F12" s="17">
        <v>218.014</v>
      </c>
      <c r="G12" s="17">
        <v>0</v>
      </c>
    </row>
    <row r="13" spans="1:7" ht="15">
      <c r="A13" s="5">
        <v>6</v>
      </c>
      <c r="B13" s="4" t="s">
        <v>13</v>
      </c>
      <c r="C13" s="4">
        <v>25</v>
      </c>
      <c r="D13" s="27">
        <v>354.864</v>
      </c>
      <c r="E13" s="40">
        <v>9</v>
      </c>
      <c r="F13" s="17">
        <v>206.453</v>
      </c>
      <c r="G13" s="17">
        <v>0</v>
      </c>
    </row>
    <row r="14" spans="1:7" ht="15">
      <c r="A14" s="5">
        <v>7</v>
      </c>
      <c r="B14" s="4" t="s">
        <v>14</v>
      </c>
      <c r="C14" s="4">
        <v>20</v>
      </c>
      <c r="D14" s="27">
        <v>261.909</v>
      </c>
      <c r="E14" s="40">
        <v>10</v>
      </c>
      <c r="F14" s="17">
        <v>177.949</v>
      </c>
      <c r="G14" s="17">
        <v>0</v>
      </c>
    </row>
    <row r="15" spans="1:7" ht="15">
      <c r="A15" s="5">
        <v>8</v>
      </c>
      <c r="B15" s="7" t="s">
        <v>15</v>
      </c>
      <c r="C15" s="7">
        <v>25</v>
      </c>
      <c r="D15" s="27">
        <v>380.858</v>
      </c>
      <c r="E15" s="40">
        <v>12</v>
      </c>
      <c r="F15" s="17">
        <v>215.887</v>
      </c>
      <c r="G15" s="17">
        <v>0</v>
      </c>
    </row>
    <row r="16" spans="1:7" ht="15">
      <c r="A16" s="5">
        <v>9</v>
      </c>
      <c r="B16" s="4" t="s">
        <v>16</v>
      </c>
      <c r="C16" s="4">
        <v>19</v>
      </c>
      <c r="D16" s="27">
        <v>354.696</v>
      </c>
      <c r="E16" s="40">
        <v>13</v>
      </c>
      <c r="F16" s="17">
        <v>255.582</v>
      </c>
      <c r="G16" s="17">
        <v>5</v>
      </c>
    </row>
    <row r="17" spans="1:7" ht="15.75">
      <c r="A17" s="11" t="s">
        <v>17</v>
      </c>
      <c r="B17" s="8"/>
      <c r="C17" s="41">
        <f>SUM(C8:C16)</f>
        <v>198</v>
      </c>
      <c r="D17" s="28">
        <f>SUM(D8:D16)</f>
        <v>3087.583</v>
      </c>
      <c r="E17" s="41">
        <f>SUM(E8:E16)</f>
        <v>93</v>
      </c>
      <c r="F17" s="9">
        <f>SUM(F8:F16)</f>
        <v>1984.424</v>
      </c>
      <c r="G17" s="9">
        <f>SUM(G8:G16)</f>
        <v>5</v>
      </c>
    </row>
    <row r="18" spans="1:7" ht="15.75">
      <c r="A18" s="3"/>
      <c r="B18" s="8" t="s">
        <v>18</v>
      </c>
      <c r="C18" s="8"/>
      <c r="D18" s="29"/>
      <c r="E18" s="29"/>
      <c r="F18" s="21"/>
      <c r="G18" s="17"/>
    </row>
    <row r="19" spans="1:7" ht="15">
      <c r="A19" s="3">
        <v>1</v>
      </c>
      <c r="B19" s="4" t="s">
        <v>3</v>
      </c>
      <c r="C19" s="4">
        <v>67</v>
      </c>
      <c r="D19" s="27">
        <v>1034.206</v>
      </c>
      <c r="E19" s="40">
        <v>34</v>
      </c>
      <c r="F19" s="17">
        <v>694.854</v>
      </c>
      <c r="G19" s="17">
        <v>0</v>
      </c>
    </row>
    <row r="20" spans="1:7" ht="15">
      <c r="A20" s="3">
        <v>2</v>
      </c>
      <c r="B20" s="4" t="s">
        <v>19</v>
      </c>
      <c r="C20" s="4">
        <v>40</v>
      </c>
      <c r="D20" s="27">
        <v>567.737</v>
      </c>
      <c r="E20" s="40">
        <v>17</v>
      </c>
      <c r="F20" s="17">
        <v>314.716</v>
      </c>
      <c r="G20" s="17">
        <v>0</v>
      </c>
    </row>
    <row r="21" spans="1:7" s="45" customFormat="1" ht="15">
      <c r="A21" s="43">
        <v>3</v>
      </c>
      <c r="B21" s="25" t="s">
        <v>20</v>
      </c>
      <c r="C21" s="25">
        <f>61-16</f>
        <v>45</v>
      </c>
      <c r="D21" s="26">
        <f>898.517-131.307</f>
        <v>767.21</v>
      </c>
      <c r="E21" s="44">
        <v>23</v>
      </c>
      <c r="F21" s="26">
        <v>406.866</v>
      </c>
      <c r="G21" s="26">
        <v>8</v>
      </c>
    </row>
    <row r="22" spans="1:7" ht="15">
      <c r="A22" s="3">
        <v>4</v>
      </c>
      <c r="B22" s="4" t="s">
        <v>21</v>
      </c>
      <c r="C22" s="4">
        <v>28</v>
      </c>
      <c r="D22" s="27">
        <v>401.799</v>
      </c>
      <c r="E22" s="40">
        <v>12</v>
      </c>
      <c r="F22" s="17">
        <v>255.068</v>
      </c>
      <c r="G22" s="17">
        <v>0</v>
      </c>
    </row>
    <row r="23" spans="1:7" s="45" customFormat="1" ht="15">
      <c r="A23" s="43">
        <v>5</v>
      </c>
      <c r="B23" s="25" t="s">
        <v>22</v>
      </c>
      <c r="C23" s="25">
        <f>51-7</f>
        <v>44</v>
      </c>
      <c r="D23" s="26">
        <f>670.276-64.626</f>
        <v>605.65</v>
      </c>
      <c r="E23" s="44">
        <v>14</v>
      </c>
      <c r="F23" s="26">
        <v>288.486</v>
      </c>
      <c r="G23" s="26">
        <v>0</v>
      </c>
    </row>
    <row r="24" spans="1:7" ht="15">
      <c r="A24" s="3">
        <v>6</v>
      </c>
      <c r="B24" s="4" t="s">
        <v>23</v>
      </c>
      <c r="C24" s="4">
        <v>46</v>
      </c>
      <c r="D24" s="27">
        <v>748.374</v>
      </c>
      <c r="E24" s="40">
        <v>27</v>
      </c>
      <c r="F24" s="17">
        <v>497.227</v>
      </c>
      <c r="G24" s="17">
        <v>0</v>
      </c>
    </row>
    <row r="25" spans="1:7" ht="15">
      <c r="A25" s="3">
        <v>7</v>
      </c>
      <c r="B25" s="4" t="s">
        <v>24</v>
      </c>
      <c r="C25" s="4">
        <v>38</v>
      </c>
      <c r="D25" s="27">
        <v>626.404</v>
      </c>
      <c r="E25" s="40">
        <v>20</v>
      </c>
      <c r="F25" s="17">
        <v>395.989</v>
      </c>
      <c r="G25" s="17">
        <v>3</v>
      </c>
    </row>
    <row r="26" spans="1:7" ht="15">
      <c r="A26" s="3">
        <v>8</v>
      </c>
      <c r="B26" s="7" t="s">
        <v>25</v>
      </c>
      <c r="C26" s="7">
        <v>34</v>
      </c>
      <c r="D26" s="27">
        <v>515.69</v>
      </c>
      <c r="E26" s="40">
        <v>15</v>
      </c>
      <c r="F26" s="17">
        <v>314.788</v>
      </c>
      <c r="G26" s="17">
        <v>0</v>
      </c>
    </row>
    <row r="27" spans="1:7" ht="15">
      <c r="A27" s="3">
        <v>9</v>
      </c>
      <c r="B27" s="7" t="s">
        <v>26</v>
      </c>
      <c r="C27" s="7">
        <v>31</v>
      </c>
      <c r="D27" s="27">
        <v>576.758</v>
      </c>
      <c r="E27" s="40">
        <v>15</v>
      </c>
      <c r="F27" s="17">
        <v>333.504</v>
      </c>
      <c r="G27" s="17">
        <v>0</v>
      </c>
    </row>
    <row r="28" spans="1:7" ht="15">
      <c r="A28" s="3">
        <v>10</v>
      </c>
      <c r="B28" s="7" t="s">
        <v>27</v>
      </c>
      <c r="C28" s="7">
        <v>36</v>
      </c>
      <c r="D28" s="27">
        <v>565.274</v>
      </c>
      <c r="E28" s="40">
        <v>18</v>
      </c>
      <c r="F28" s="17">
        <v>366.763</v>
      </c>
      <c r="G28" s="17">
        <v>3.5</v>
      </c>
    </row>
    <row r="29" spans="1:7" s="45" customFormat="1" ht="15">
      <c r="A29" s="43">
        <v>11</v>
      </c>
      <c r="B29" s="25" t="s">
        <v>28</v>
      </c>
      <c r="C29" s="25">
        <f>118-21</f>
        <v>97</v>
      </c>
      <c r="D29" s="26">
        <f>2039.256-313.571</f>
        <v>1725.685</v>
      </c>
      <c r="E29" s="44">
        <v>41</v>
      </c>
      <c r="F29" s="26">
        <v>1034.442</v>
      </c>
      <c r="G29" s="26">
        <v>0</v>
      </c>
    </row>
    <row r="30" spans="1:7" ht="15">
      <c r="A30" s="3">
        <v>12</v>
      </c>
      <c r="B30" s="7" t="s">
        <v>29</v>
      </c>
      <c r="C30" s="7">
        <v>65</v>
      </c>
      <c r="D30" s="27">
        <v>1240.742</v>
      </c>
      <c r="E30" s="40">
        <v>35</v>
      </c>
      <c r="F30" s="17">
        <v>826.066</v>
      </c>
      <c r="G30" s="17">
        <v>0</v>
      </c>
    </row>
    <row r="31" spans="1:7" ht="15">
      <c r="A31" s="3">
        <v>13</v>
      </c>
      <c r="B31" s="7" t="s">
        <v>30</v>
      </c>
      <c r="C31" s="7">
        <v>78</v>
      </c>
      <c r="D31" s="27">
        <v>1284.589</v>
      </c>
      <c r="E31" s="40">
        <v>40</v>
      </c>
      <c r="F31" s="17">
        <v>859.377</v>
      </c>
      <c r="G31" s="17">
        <v>0</v>
      </c>
    </row>
    <row r="32" spans="1:7" ht="15">
      <c r="A32" s="3">
        <v>14</v>
      </c>
      <c r="B32" s="7" t="s">
        <v>31</v>
      </c>
      <c r="C32" s="7">
        <v>41</v>
      </c>
      <c r="D32" s="27">
        <v>526.766</v>
      </c>
      <c r="E32" s="40">
        <v>19</v>
      </c>
      <c r="F32" s="17">
        <v>304.684</v>
      </c>
      <c r="G32" s="17">
        <v>5.1</v>
      </c>
    </row>
    <row r="33" spans="1:7" ht="15.75">
      <c r="A33" s="11" t="s">
        <v>32</v>
      </c>
      <c r="B33" s="8"/>
      <c r="C33" s="41">
        <f>SUM(C19:C32)</f>
        <v>690</v>
      </c>
      <c r="D33" s="28">
        <f>SUM(D19:D32)</f>
        <v>11186.884</v>
      </c>
      <c r="E33" s="41">
        <f>SUM(E19:E32)</f>
        <v>330</v>
      </c>
      <c r="F33" s="9">
        <f>SUM(F19:F32)</f>
        <v>6892.829999999999</v>
      </c>
      <c r="G33" s="9">
        <f>SUM(G19:G32)</f>
        <v>19.6</v>
      </c>
    </row>
    <row r="34" spans="1:7" ht="15.75">
      <c r="A34" s="11" t="s">
        <v>33</v>
      </c>
      <c r="B34" s="8"/>
      <c r="C34" s="41">
        <f>C6+C17+C33</f>
        <v>894</v>
      </c>
      <c r="D34" s="28">
        <f>D6+D17+D33</f>
        <v>14346.585</v>
      </c>
      <c r="E34" s="41">
        <f>E6+E17+E33</f>
        <v>427</v>
      </c>
      <c r="F34" s="9">
        <f>F6+F17+F33</f>
        <v>8940.818</v>
      </c>
      <c r="G34" s="9">
        <f>G6+G17+G33</f>
        <v>24.6</v>
      </c>
    </row>
    <row r="35" spans="1:7" ht="15.75">
      <c r="A35" s="3"/>
      <c r="B35" s="8" t="s">
        <v>34</v>
      </c>
      <c r="C35" s="8"/>
      <c r="D35" s="29"/>
      <c r="E35" s="29"/>
      <c r="F35" s="21"/>
      <c r="G35" s="17"/>
    </row>
    <row r="36" spans="1:8" ht="15">
      <c r="A36" s="3">
        <v>1</v>
      </c>
      <c r="B36" s="4" t="s">
        <v>35</v>
      </c>
      <c r="C36" s="4">
        <v>46</v>
      </c>
      <c r="D36" s="27">
        <v>605.641</v>
      </c>
      <c r="E36" s="40">
        <v>23</v>
      </c>
      <c r="F36" s="17">
        <v>342.287</v>
      </c>
      <c r="G36" s="17">
        <v>0.885</v>
      </c>
      <c r="H36" t="s">
        <v>52</v>
      </c>
    </row>
    <row r="37" spans="1:7" ht="15">
      <c r="A37" s="3">
        <v>2</v>
      </c>
      <c r="B37" s="4" t="s">
        <v>36</v>
      </c>
      <c r="C37" s="4">
        <v>47</v>
      </c>
      <c r="D37" s="27">
        <v>588.635</v>
      </c>
      <c r="E37" s="40">
        <v>23</v>
      </c>
      <c r="F37" s="17">
        <v>383.687</v>
      </c>
      <c r="G37" s="17">
        <v>0</v>
      </c>
    </row>
    <row r="38" spans="1:7" ht="15">
      <c r="A38" s="3">
        <v>3</v>
      </c>
      <c r="B38" s="4" t="s">
        <v>37</v>
      </c>
      <c r="C38" s="4">
        <v>43</v>
      </c>
      <c r="D38" s="27">
        <v>541.34</v>
      </c>
      <c r="E38" s="40">
        <v>20</v>
      </c>
      <c r="F38" s="17">
        <v>288.936</v>
      </c>
      <c r="G38" s="17">
        <v>0</v>
      </c>
    </row>
    <row r="39" spans="1:7" ht="15.75">
      <c r="A39" s="11" t="s">
        <v>39</v>
      </c>
      <c r="B39" s="8"/>
      <c r="C39" s="41">
        <f>SUM(C36:C38)</f>
        <v>136</v>
      </c>
      <c r="D39" s="28">
        <f>SUM(D36:D38)</f>
        <v>1735.616</v>
      </c>
      <c r="E39" s="41">
        <f>SUM(E36:E38)</f>
        <v>66</v>
      </c>
      <c r="F39" s="9">
        <f>SUM(F36:F38)</f>
        <v>1014.9099999999999</v>
      </c>
      <c r="G39" s="9">
        <f>SUM(G36:G38)</f>
        <v>0.885</v>
      </c>
    </row>
    <row r="40" spans="1:7" ht="15.75">
      <c r="A40" s="3"/>
      <c r="B40" s="8" t="s">
        <v>40</v>
      </c>
      <c r="C40" s="8"/>
      <c r="D40" s="29"/>
      <c r="E40" s="29"/>
      <c r="F40" s="21"/>
      <c r="G40" s="17"/>
    </row>
    <row r="41" spans="1:7" ht="15">
      <c r="A41" s="3">
        <v>1</v>
      </c>
      <c r="B41" s="4" t="s">
        <v>41</v>
      </c>
      <c r="C41" s="4">
        <v>72</v>
      </c>
      <c r="D41" s="27">
        <v>1085.398</v>
      </c>
      <c r="E41" s="40">
        <v>36</v>
      </c>
      <c r="F41" s="17">
        <v>696.031</v>
      </c>
      <c r="G41" s="17">
        <v>10</v>
      </c>
    </row>
    <row r="42" spans="1:7" ht="15">
      <c r="A42" s="3">
        <v>2</v>
      </c>
      <c r="B42" s="4" t="s">
        <v>56</v>
      </c>
      <c r="C42" s="4">
        <v>53</v>
      </c>
      <c r="D42" s="27">
        <v>851.717</v>
      </c>
      <c r="E42" s="40">
        <v>24</v>
      </c>
      <c r="F42" s="17">
        <v>529.542</v>
      </c>
      <c r="G42" s="17">
        <v>0</v>
      </c>
    </row>
    <row r="43" spans="1:7" s="45" customFormat="1" ht="15">
      <c r="A43" s="43">
        <v>3</v>
      </c>
      <c r="B43" s="25" t="s">
        <v>42</v>
      </c>
      <c r="C43" s="25">
        <f>62-4</f>
        <v>58</v>
      </c>
      <c r="D43" s="26">
        <f>879.695-27.119</f>
        <v>852.576</v>
      </c>
      <c r="E43" s="44">
        <v>26</v>
      </c>
      <c r="F43" s="26">
        <v>464.35</v>
      </c>
      <c r="G43" s="26">
        <v>0</v>
      </c>
    </row>
    <row r="44" spans="1:7" ht="15">
      <c r="A44" s="3">
        <v>4</v>
      </c>
      <c r="B44" s="4" t="s">
        <v>43</v>
      </c>
      <c r="C44" s="4">
        <v>84</v>
      </c>
      <c r="D44" s="27">
        <v>1146.498</v>
      </c>
      <c r="E44" s="40">
        <v>45</v>
      </c>
      <c r="F44" s="17">
        <v>753.851</v>
      </c>
      <c r="G44" s="17">
        <v>45.5</v>
      </c>
    </row>
    <row r="45" spans="1:7" ht="15">
      <c r="A45" s="3">
        <v>5</v>
      </c>
      <c r="B45" s="4" t="s">
        <v>44</v>
      </c>
      <c r="C45" s="4">
        <v>80</v>
      </c>
      <c r="D45" s="27">
        <v>1017.758</v>
      </c>
      <c r="E45" s="40">
        <v>38</v>
      </c>
      <c r="F45" s="17">
        <v>620.472</v>
      </c>
      <c r="G45" s="17">
        <v>0</v>
      </c>
    </row>
    <row r="46" spans="1:7" ht="15">
      <c r="A46" s="3">
        <v>6</v>
      </c>
      <c r="B46" s="4" t="s">
        <v>45</v>
      </c>
      <c r="C46" s="4">
        <v>38</v>
      </c>
      <c r="D46" s="27">
        <v>616.232</v>
      </c>
      <c r="E46" s="40">
        <v>21</v>
      </c>
      <c r="F46" s="17">
        <v>365.35</v>
      </c>
      <c r="G46" s="17">
        <v>0</v>
      </c>
    </row>
    <row r="47" spans="1:7" ht="15">
      <c r="A47" s="3">
        <v>7</v>
      </c>
      <c r="B47" s="4" t="s">
        <v>46</v>
      </c>
      <c r="C47" s="4">
        <v>62</v>
      </c>
      <c r="D47" s="27">
        <v>911.044</v>
      </c>
      <c r="E47" s="40">
        <v>26</v>
      </c>
      <c r="F47" s="17">
        <v>466</v>
      </c>
      <c r="G47" s="17">
        <v>0</v>
      </c>
    </row>
    <row r="48" spans="1:7" ht="15">
      <c r="A48" s="3">
        <v>8</v>
      </c>
      <c r="B48" s="4" t="s">
        <v>47</v>
      </c>
      <c r="C48" s="4">
        <v>85</v>
      </c>
      <c r="D48" s="27">
        <v>1454.58</v>
      </c>
      <c r="E48" s="40">
        <v>44</v>
      </c>
      <c r="F48" s="17">
        <v>952.893</v>
      </c>
      <c r="G48" s="17">
        <v>0</v>
      </c>
    </row>
    <row r="49" spans="1:7" ht="15">
      <c r="A49" s="3">
        <v>9</v>
      </c>
      <c r="B49" s="4" t="s">
        <v>48</v>
      </c>
      <c r="C49" s="4">
        <v>64</v>
      </c>
      <c r="D49" s="27">
        <v>1038.306</v>
      </c>
      <c r="E49" s="40">
        <v>34</v>
      </c>
      <c r="F49" s="17">
        <v>676.624</v>
      </c>
      <c r="G49" s="17">
        <v>0</v>
      </c>
    </row>
    <row r="50" spans="1:7" ht="15.75">
      <c r="A50" s="13" t="s">
        <v>49</v>
      </c>
      <c r="B50" s="8"/>
      <c r="C50" s="41">
        <f>SUM(C41:C49)</f>
        <v>596</v>
      </c>
      <c r="D50" s="28">
        <f>SUM(D41:D49)</f>
        <v>8974.109</v>
      </c>
      <c r="E50" s="41">
        <f>SUM(E41:E49)</f>
        <v>294</v>
      </c>
      <c r="F50" s="9">
        <f>SUM(F41:F49)</f>
        <v>5525.112999999999</v>
      </c>
      <c r="G50" s="9">
        <f>SUM(G41:G49)</f>
        <v>55.5</v>
      </c>
    </row>
    <row r="51" spans="1:7" ht="15.75">
      <c r="A51" s="13" t="s">
        <v>50</v>
      </c>
      <c r="B51" s="8"/>
      <c r="C51" s="41">
        <f>C39+C50</f>
        <v>732</v>
      </c>
      <c r="D51" s="28">
        <f>D39+D50</f>
        <v>10709.725</v>
      </c>
      <c r="E51" s="41">
        <f>E39+E50</f>
        <v>360</v>
      </c>
      <c r="F51" s="9">
        <f>F39+F50</f>
        <v>6540.022999999999</v>
      </c>
      <c r="G51" s="9">
        <f>G39+G50</f>
        <v>56.385</v>
      </c>
    </row>
    <row r="52" spans="1:7" ht="16.5" thickBot="1">
      <c r="A52" s="58" t="s">
        <v>51</v>
      </c>
      <c r="B52" s="59"/>
      <c r="C52" s="42">
        <f>C34+C51</f>
        <v>1626</v>
      </c>
      <c r="D52" s="31">
        <f>D34+D51</f>
        <v>25056.309999999998</v>
      </c>
      <c r="E52" s="42">
        <f>E34+E51</f>
        <v>787</v>
      </c>
      <c r="F52" s="14">
        <f>F34+F51</f>
        <v>15480.840999999999</v>
      </c>
      <c r="G52" s="14">
        <f>G34+G51</f>
        <v>80.985</v>
      </c>
    </row>
    <row r="62" spans="3:7" ht="12.75">
      <c r="C62">
        <v>1691</v>
      </c>
      <c r="D62" s="32">
        <v>25858.684999999998</v>
      </c>
      <c r="E62" s="32">
        <v>787</v>
      </c>
      <c r="F62" s="15">
        <v>15480.840999999999</v>
      </c>
      <c r="G62" s="15">
        <v>80.985</v>
      </c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53" max="6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8">
      <selection activeCell="C5" sqref="C5"/>
    </sheetView>
  </sheetViews>
  <sheetFormatPr defaultColWidth="9.140625" defaultRowHeight="12.75"/>
  <cols>
    <col min="1" max="1" width="4.421875" style="33" customWidth="1"/>
    <col min="2" max="2" width="30.57421875" style="0" customWidth="1"/>
    <col min="3" max="3" width="18.140625" style="0" customWidth="1"/>
    <col min="4" max="4" width="17.8515625" style="32" customWidth="1"/>
    <col min="5" max="5" width="13.140625" style="32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7" t="s">
        <v>64</v>
      </c>
      <c r="B1" s="69" t="s">
        <v>68</v>
      </c>
      <c r="C1" s="62"/>
      <c r="D1" s="62"/>
      <c r="E1" s="62"/>
      <c r="F1" s="62"/>
      <c r="G1" s="62"/>
    </row>
    <row r="2" spans="1:8" ht="63.75" customHeight="1">
      <c r="A2" s="68"/>
      <c r="B2" s="35" t="s">
        <v>63</v>
      </c>
      <c r="C2" s="35" t="s">
        <v>60</v>
      </c>
      <c r="D2" s="2" t="s">
        <v>61</v>
      </c>
      <c r="E2" s="2" t="s">
        <v>62</v>
      </c>
      <c r="F2" s="2" t="s">
        <v>65</v>
      </c>
      <c r="G2" s="2" t="s">
        <v>66</v>
      </c>
      <c r="H2" s="16"/>
    </row>
    <row r="3" spans="1:7" s="39" customFormat="1" ht="11.25" customHeight="1">
      <c r="A3" s="36">
        <v>1</v>
      </c>
      <c r="B3" s="37">
        <v>2</v>
      </c>
      <c r="C3" s="37">
        <v>3</v>
      </c>
      <c r="D3" s="38">
        <v>4</v>
      </c>
      <c r="E3" s="38">
        <v>5</v>
      </c>
      <c r="F3" s="38">
        <v>6</v>
      </c>
      <c r="G3" s="38">
        <v>7</v>
      </c>
    </row>
    <row r="4" spans="1:7" ht="15">
      <c r="A4" s="3">
        <v>1</v>
      </c>
      <c r="B4" s="4" t="s">
        <v>4</v>
      </c>
      <c r="C4" s="4">
        <v>2</v>
      </c>
      <c r="D4" s="27">
        <v>59.331</v>
      </c>
      <c r="E4" s="40">
        <v>1</v>
      </c>
      <c r="F4" s="27">
        <v>43.343</v>
      </c>
      <c r="G4" s="17">
        <v>0</v>
      </c>
    </row>
    <row r="5" spans="1:7" s="45" customFormat="1" ht="15">
      <c r="A5" s="43">
        <v>2</v>
      </c>
      <c r="B5" s="25" t="s">
        <v>5</v>
      </c>
      <c r="C5" s="25">
        <f>22-20</f>
        <v>2</v>
      </c>
      <c r="D5" s="26">
        <f>297.829-254.689</f>
        <v>43.140000000000015</v>
      </c>
      <c r="E5" s="44">
        <v>2</v>
      </c>
      <c r="F5" s="26">
        <v>43.14</v>
      </c>
      <c r="G5" s="26">
        <v>0</v>
      </c>
    </row>
    <row r="6" spans="1:7" ht="15.75">
      <c r="A6" s="63" t="s">
        <v>6</v>
      </c>
      <c r="B6" s="64"/>
      <c r="C6" s="41">
        <f>SUM(C4:C5)</f>
        <v>4</v>
      </c>
      <c r="D6" s="28">
        <f>SUM(D4:D5)</f>
        <v>102.47100000000002</v>
      </c>
      <c r="E6" s="41">
        <f>SUM(E4:E5)</f>
        <v>3</v>
      </c>
      <c r="F6" s="9">
        <f>SUM(F4:F5)</f>
        <v>86.483</v>
      </c>
      <c r="G6" s="9">
        <f>SUM(G4:G5)</f>
        <v>0</v>
      </c>
    </row>
    <row r="7" spans="1:7" ht="15.75">
      <c r="A7" s="65" t="s">
        <v>7</v>
      </c>
      <c r="B7" s="66"/>
      <c r="C7" s="34"/>
      <c r="D7" s="29"/>
      <c r="E7" s="29"/>
      <c r="F7" s="21"/>
      <c r="G7" s="17"/>
    </row>
    <row r="8" spans="1:7" ht="15">
      <c r="A8" s="5">
        <v>1</v>
      </c>
      <c r="B8" s="6" t="s">
        <v>8</v>
      </c>
      <c r="C8" s="6">
        <v>24</v>
      </c>
      <c r="D8" s="27">
        <v>319.57</v>
      </c>
      <c r="E8" s="40">
        <v>14</v>
      </c>
      <c r="F8" s="17">
        <v>225.22</v>
      </c>
      <c r="G8" s="17">
        <v>0</v>
      </c>
    </row>
    <row r="9" spans="1:7" ht="15">
      <c r="A9" s="5">
        <v>2</v>
      </c>
      <c r="B9" s="6" t="s">
        <v>9</v>
      </c>
      <c r="C9" s="6">
        <v>21</v>
      </c>
      <c r="D9" s="27">
        <v>373.139</v>
      </c>
      <c r="E9" s="40">
        <v>7</v>
      </c>
      <c r="F9" s="17">
        <v>162.546</v>
      </c>
      <c r="G9" s="17">
        <v>0</v>
      </c>
    </row>
    <row r="10" spans="1:7" ht="15">
      <c r="A10" s="5">
        <v>3</v>
      </c>
      <c r="B10" s="4" t="s">
        <v>10</v>
      </c>
      <c r="C10" s="7">
        <v>22</v>
      </c>
      <c r="D10" s="27">
        <v>347.859</v>
      </c>
      <c r="E10" s="40">
        <v>11</v>
      </c>
      <c r="F10" s="17">
        <v>239.278</v>
      </c>
      <c r="G10" s="17">
        <v>0</v>
      </c>
    </row>
    <row r="11" spans="1:7" ht="15">
      <c r="A11" s="5">
        <v>4</v>
      </c>
      <c r="B11" s="4" t="s">
        <v>11</v>
      </c>
      <c r="C11" s="4">
        <v>18</v>
      </c>
      <c r="D11" s="27">
        <v>373.827</v>
      </c>
      <c r="E11" s="40">
        <v>9</v>
      </c>
      <c r="F11" s="17">
        <v>207.456</v>
      </c>
      <c r="G11" s="17">
        <v>0</v>
      </c>
    </row>
    <row r="12" spans="1:7" ht="15">
      <c r="A12" s="5">
        <v>5</v>
      </c>
      <c r="B12" s="4" t="s">
        <v>12</v>
      </c>
      <c r="C12" s="4">
        <v>18</v>
      </c>
      <c r="D12" s="27">
        <v>330.046</v>
      </c>
      <c r="E12" s="40">
        <v>8</v>
      </c>
      <c r="F12" s="17">
        <v>240.991</v>
      </c>
      <c r="G12" s="17">
        <v>0</v>
      </c>
    </row>
    <row r="13" spans="1:7" ht="15">
      <c r="A13" s="5">
        <v>6</v>
      </c>
      <c r="B13" s="4" t="s">
        <v>13</v>
      </c>
      <c r="C13" s="4">
        <v>24</v>
      </c>
      <c r="D13" s="27">
        <v>346.642</v>
      </c>
      <c r="E13" s="40">
        <v>9</v>
      </c>
      <c r="F13" s="17">
        <v>198.911</v>
      </c>
      <c r="G13" s="17">
        <v>0</v>
      </c>
    </row>
    <row r="14" spans="1:7" ht="15">
      <c r="A14" s="5">
        <v>7</v>
      </c>
      <c r="B14" s="4" t="s">
        <v>14</v>
      </c>
      <c r="C14" s="4">
        <v>20</v>
      </c>
      <c r="D14" s="27">
        <v>306.794</v>
      </c>
      <c r="E14" s="40">
        <v>10</v>
      </c>
      <c r="F14" s="17">
        <v>216.843</v>
      </c>
      <c r="G14" s="17">
        <v>0</v>
      </c>
    </row>
    <row r="15" spans="1:7" ht="15">
      <c r="A15" s="5">
        <v>8</v>
      </c>
      <c r="B15" s="7" t="s">
        <v>15</v>
      </c>
      <c r="C15" s="7">
        <v>25</v>
      </c>
      <c r="D15" s="27">
        <v>365.414</v>
      </c>
      <c r="E15" s="40">
        <v>12</v>
      </c>
      <c r="F15" s="17">
        <v>189.091</v>
      </c>
      <c r="G15" s="17">
        <v>0</v>
      </c>
    </row>
    <row r="16" spans="1:7" ht="15">
      <c r="A16" s="5">
        <v>9</v>
      </c>
      <c r="B16" s="4" t="s">
        <v>16</v>
      </c>
      <c r="C16" s="4">
        <v>19</v>
      </c>
      <c r="D16" s="27">
        <v>447.968</v>
      </c>
      <c r="E16" s="40">
        <v>13</v>
      </c>
      <c r="F16" s="17">
        <v>320.973</v>
      </c>
      <c r="G16" s="17">
        <v>0</v>
      </c>
    </row>
    <row r="17" spans="1:7" ht="15.75">
      <c r="A17" s="11" t="s">
        <v>17</v>
      </c>
      <c r="B17" s="8"/>
      <c r="C17" s="41">
        <f>SUM(C8:C16)</f>
        <v>191</v>
      </c>
      <c r="D17" s="28">
        <f>SUM(D8:D16)</f>
        <v>3211.259</v>
      </c>
      <c r="E17" s="41">
        <f>SUM(E8:E16)</f>
        <v>93</v>
      </c>
      <c r="F17" s="9">
        <f>SUM(F8:F16)</f>
        <v>2001.3090000000002</v>
      </c>
      <c r="G17" s="9">
        <f>SUM(G8:G16)</f>
        <v>0</v>
      </c>
    </row>
    <row r="18" spans="1:7" ht="15.75">
      <c r="A18" s="3"/>
      <c r="B18" s="8" t="s">
        <v>18</v>
      </c>
      <c r="C18" s="8"/>
      <c r="D18" s="29"/>
      <c r="E18" s="29"/>
      <c r="F18" s="21"/>
      <c r="G18" s="17"/>
    </row>
    <row r="19" spans="1:7" ht="15">
      <c r="A19" s="3">
        <v>1</v>
      </c>
      <c r="B19" s="4" t="s">
        <v>3</v>
      </c>
      <c r="C19" s="4">
        <v>67</v>
      </c>
      <c r="D19" s="27">
        <v>1143.495</v>
      </c>
      <c r="E19" s="40">
        <v>34</v>
      </c>
      <c r="F19" s="17">
        <v>780.332</v>
      </c>
      <c r="G19" s="17">
        <v>0</v>
      </c>
    </row>
    <row r="20" spans="1:7" ht="15">
      <c r="A20" s="3">
        <v>2</v>
      </c>
      <c r="B20" s="4" t="s">
        <v>19</v>
      </c>
      <c r="C20" s="4">
        <v>39</v>
      </c>
      <c r="D20" s="27">
        <v>506.837</v>
      </c>
      <c r="E20" s="40">
        <v>17</v>
      </c>
      <c r="F20" s="17">
        <v>285.689</v>
      </c>
      <c r="G20" s="17">
        <v>0</v>
      </c>
    </row>
    <row r="21" spans="1:7" s="45" customFormat="1" ht="15">
      <c r="A21" s="43">
        <v>3</v>
      </c>
      <c r="B21" s="25" t="s">
        <v>20</v>
      </c>
      <c r="C21" s="25">
        <f>60-14</f>
        <v>46</v>
      </c>
      <c r="D21" s="26">
        <f>1152.011-82.464</f>
        <v>1069.547</v>
      </c>
      <c r="E21" s="44">
        <v>23</v>
      </c>
      <c r="F21" s="26">
        <v>612.522</v>
      </c>
      <c r="G21" s="26">
        <v>8</v>
      </c>
    </row>
    <row r="22" spans="1:7" ht="15">
      <c r="A22" s="3">
        <v>4</v>
      </c>
      <c r="B22" s="4" t="s">
        <v>21</v>
      </c>
      <c r="C22" s="4">
        <v>28</v>
      </c>
      <c r="D22" s="27">
        <v>351.823</v>
      </c>
      <c r="E22" s="40">
        <v>12</v>
      </c>
      <c r="F22" s="17">
        <v>228.91</v>
      </c>
      <c r="G22" s="17">
        <v>0</v>
      </c>
    </row>
    <row r="23" spans="1:7" s="45" customFormat="1" ht="15">
      <c r="A23" s="43">
        <v>5</v>
      </c>
      <c r="B23" s="25" t="s">
        <v>22</v>
      </c>
      <c r="C23" s="25">
        <f>49-5</f>
        <v>44</v>
      </c>
      <c r="D23" s="26">
        <f>718.076-66.949</f>
        <v>651.1270000000001</v>
      </c>
      <c r="E23" s="44">
        <v>14</v>
      </c>
      <c r="F23" s="26">
        <v>289.719</v>
      </c>
      <c r="G23" s="26">
        <v>0</v>
      </c>
    </row>
    <row r="24" spans="1:7" ht="15">
      <c r="A24" s="3">
        <v>6</v>
      </c>
      <c r="B24" s="4" t="s">
        <v>23</v>
      </c>
      <c r="C24" s="4">
        <v>46</v>
      </c>
      <c r="D24" s="27">
        <v>895.34</v>
      </c>
      <c r="E24" s="40">
        <v>27</v>
      </c>
      <c r="F24" s="17">
        <v>569.51</v>
      </c>
      <c r="G24" s="17">
        <v>0</v>
      </c>
    </row>
    <row r="25" spans="1:7" ht="15">
      <c r="A25" s="3">
        <v>7</v>
      </c>
      <c r="B25" s="4" t="s">
        <v>24</v>
      </c>
      <c r="C25" s="4">
        <v>38</v>
      </c>
      <c r="D25" s="27">
        <v>614.398</v>
      </c>
      <c r="E25" s="40">
        <v>20</v>
      </c>
      <c r="F25" s="17">
        <v>388.479</v>
      </c>
      <c r="G25" s="17">
        <v>0</v>
      </c>
    </row>
    <row r="26" spans="1:7" ht="15">
      <c r="A26" s="3">
        <v>8</v>
      </c>
      <c r="B26" s="7" t="s">
        <v>25</v>
      </c>
      <c r="C26" s="7">
        <v>32</v>
      </c>
      <c r="D26" s="27">
        <v>529.354</v>
      </c>
      <c r="E26" s="40">
        <v>14</v>
      </c>
      <c r="F26" s="17">
        <v>314.393</v>
      </c>
      <c r="G26" s="17">
        <v>0</v>
      </c>
    </row>
    <row r="27" spans="1:7" ht="15">
      <c r="A27" s="3">
        <v>9</v>
      </c>
      <c r="B27" s="7" t="s">
        <v>26</v>
      </c>
      <c r="C27" s="7">
        <v>31</v>
      </c>
      <c r="D27" s="27">
        <v>481.176</v>
      </c>
      <c r="E27" s="40">
        <v>15</v>
      </c>
      <c r="F27" s="17">
        <v>240.91</v>
      </c>
      <c r="G27" s="17">
        <v>0</v>
      </c>
    </row>
    <row r="28" spans="1:7" ht="15">
      <c r="A28" s="3">
        <v>10</v>
      </c>
      <c r="B28" s="7" t="s">
        <v>27</v>
      </c>
      <c r="C28" s="7">
        <v>36</v>
      </c>
      <c r="D28" s="27">
        <v>640.211</v>
      </c>
      <c r="E28" s="40">
        <v>18</v>
      </c>
      <c r="F28" s="17">
        <v>479.716</v>
      </c>
      <c r="G28" s="17">
        <v>0</v>
      </c>
    </row>
    <row r="29" spans="1:7" s="45" customFormat="1" ht="15">
      <c r="A29" s="43">
        <v>11</v>
      </c>
      <c r="B29" s="25" t="s">
        <v>28</v>
      </c>
      <c r="C29" s="25">
        <f>118-21</f>
        <v>97</v>
      </c>
      <c r="D29" s="26">
        <f>2076.51-317.424</f>
        <v>1759.0860000000002</v>
      </c>
      <c r="E29" s="44">
        <v>41</v>
      </c>
      <c r="F29" s="26">
        <v>1034.565</v>
      </c>
      <c r="G29" s="26">
        <v>0</v>
      </c>
    </row>
    <row r="30" spans="1:7" ht="15">
      <c r="A30" s="3">
        <v>12</v>
      </c>
      <c r="B30" s="7" t="s">
        <v>29</v>
      </c>
      <c r="C30" s="7">
        <v>61</v>
      </c>
      <c r="D30" s="27">
        <v>1289.161</v>
      </c>
      <c r="E30" s="40">
        <v>33</v>
      </c>
      <c r="F30" s="17">
        <v>843.021</v>
      </c>
      <c r="G30" s="17">
        <v>0</v>
      </c>
    </row>
    <row r="31" spans="1:7" ht="15">
      <c r="A31" s="3">
        <v>13</v>
      </c>
      <c r="B31" s="7" t="s">
        <v>30</v>
      </c>
      <c r="C31" s="7">
        <v>78</v>
      </c>
      <c r="D31" s="27">
        <v>1191.656</v>
      </c>
      <c r="E31" s="40">
        <v>40</v>
      </c>
      <c r="F31" s="17">
        <v>734.403</v>
      </c>
      <c r="G31" s="17">
        <v>3.8</v>
      </c>
    </row>
    <row r="32" spans="1:7" ht="15">
      <c r="A32" s="3">
        <v>14</v>
      </c>
      <c r="B32" s="7" t="s">
        <v>31</v>
      </c>
      <c r="C32" s="7">
        <v>41</v>
      </c>
      <c r="D32" s="27">
        <v>499.362</v>
      </c>
      <c r="E32" s="40">
        <v>19</v>
      </c>
      <c r="F32" s="17">
        <v>278.512</v>
      </c>
      <c r="G32" s="17">
        <v>2.6</v>
      </c>
    </row>
    <row r="33" spans="1:7" ht="15.75">
      <c r="A33" s="11" t="s">
        <v>32</v>
      </c>
      <c r="B33" s="8"/>
      <c r="C33" s="41">
        <f>SUM(C19:C32)</f>
        <v>684</v>
      </c>
      <c r="D33" s="28">
        <f>SUM(D19:D32)</f>
        <v>11622.572999999999</v>
      </c>
      <c r="E33" s="41">
        <f>SUM(E19:E32)</f>
        <v>327</v>
      </c>
      <c r="F33" s="9">
        <f>SUM(F19:F32)</f>
        <v>7080.680999999999</v>
      </c>
      <c r="G33" s="9">
        <f>SUM(G19:G32)</f>
        <v>14.4</v>
      </c>
    </row>
    <row r="34" spans="1:7" ht="15.75">
      <c r="A34" s="11" t="s">
        <v>33</v>
      </c>
      <c r="B34" s="8"/>
      <c r="C34" s="41">
        <f>C6+C17+C33</f>
        <v>879</v>
      </c>
      <c r="D34" s="28">
        <f>D6+D17+D33</f>
        <v>14936.302999999998</v>
      </c>
      <c r="E34" s="41">
        <f>E6+E17+E33</f>
        <v>423</v>
      </c>
      <c r="F34" s="9">
        <f>F6+F17+F33</f>
        <v>9168.472999999998</v>
      </c>
      <c r="G34" s="9">
        <f>G6+G17+G33</f>
        <v>14.4</v>
      </c>
    </row>
    <row r="35" spans="1:7" ht="15.75">
      <c r="A35" s="3"/>
      <c r="B35" s="8" t="s">
        <v>34</v>
      </c>
      <c r="C35" s="8"/>
      <c r="D35" s="29"/>
      <c r="E35" s="29"/>
      <c r="F35" s="21"/>
      <c r="G35" s="17"/>
    </row>
    <row r="36" spans="1:8" ht="15">
      <c r="A36" s="3">
        <v>1</v>
      </c>
      <c r="B36" s="7" t="s">
        <v>35</v>
      </c>
      <c r="C36" s="4">
        <v>44</v>
      </c>
      <c r="D36" s="27">
        <v>704.027</v>
      </c>
      <c r="E36" s="40">
        <v>23</v>
      </c>
      <c r="F36" s="17">
        <v>374.846</v>
      </c>
      <c r="G36" s="17">
        <v>0</v>
      </c>
      <c r="H36" t="s">
        <v>52</v>
      </c>
    </row>
    <row r="37" spans="1:7" ht="15">
      <c r="A37" s="3">
        <v>2</v>
      </c>
      <c r="B37" s="4" t="s">
        <v>36</v>
      </c>
      <c r="C37" s="4">
        <v>47</v>
      </c>
      <c r="D37" s="27">
        <v>505.985</v>
      </c>
      <c r="E37" s="40">
        <v>23</v>
      </c>
      <c r="F37" s="17">
        <v>310.641</v>
      </c>
      <c r="G37" s="17">
        <v>0</v>
      </c>
    </row>
    <row r="38" spans="1:7" ht="15">
      <c r="A38" s="3">
        <v>3</v>
      </c>
      <c r="B38" s="7" t="s">
        <v>37</v>
      </c>
      <c r="C38" s="4">
        <v>42</v>
      </c>
      <c r="D38" s="27">
        <v>532.192</v>
      </c>
      <c r="E38" s="40">
        <v>20</v>
      </c>
      <c r="F38" s="17">
        <v>299.626</v>
      </c>
      <c r="G38" s="17">
        <v>0</v>
      </c>
    </row>
    <row r="39" spans="1:7" ht="15.75">
      <c r="A39" s="11" t="s">
        <v>39</v>
      </c>
      <c r="B39" s="8"/>
      <c r="C39" s="41">
        <f>SUM(C36:C38)</f>
        <v>133</v>
      </c>
      <c r="D39" s="28">
        <f>SUM(D36:D38)</f>
        <v>1742.2040000000002</v>
      </c>
      <c r="E39" s="41">
        <f>SUM(E36:E38)</f>
        <v>66</v>
      </c>
      <c r="F39" s="9">
        <f>SUM(F36:F38)</f>
        <v>985.113</v>
      </c>
      <c r="G39" s="9">
        <f>SUM(G36:G38)</f>
        <v>0</v>
      </c>
    </row>
    <row r="40" spans="1:7" ht="15.75">
      <c r="A40" s="3"/>
      <c r="B40" s="8" t="s">
        <v>40</v>
      </c>
      <c r="C40" s="8"/>
      <c r="D40" s="29"/>
      <c r="E40" s="29"/>
      <c r="F40" s="21"/>
      <c r="G40" s="17"/>
    </row>
    <row r="41" spans="1:7" ht="15">
      <c r="A41" s="3">
        <v>1</v>
      </c>
      <c r="B41" s="4" t="s">
        <v>41</v>
      </c>
      <c r="C41" s="4">
        <v>70</v>
      </c>
      <c r="D41" s="27">
        <v>1031.545</v>
      </c>
      <c r="E41" s="40">
        <v>36</v>
      </c>
      <c r="F41" s="17">
        <v>660.732</v>
      </c>
      <c r="G41" s="17">
        <v>0</v>
      </c>
    </row>
    <row r="42" spans="1:7" ht="15">
      <c r="A42" s="3">
        <v>2</v>
      </c>
      <c r="B42" s="4" t="s">
        <v>56</v>
      </c>
      <c r="C42" s="4">
        <v>50</v>
      </c>
      <c r="D42" s="27">
        <v>844.069</v>
      </c>
      <c r="E42" s="40">
        <v>24</v>
      </c>
      <c r="F42" s="17">
        <v>491.713</v>
      </c>
      <c r="G42" s="17">
        <v>0</v>
      </c>
    </row>
    <row r="43" spans="1:7" s="45" customFormat="1" ht="15">
      <c r="A43" s="43">
        <v>3</v>
      </c>
      <c r="B43" s="25" t="s">
        <v>42</v>
      </c>
      <c r="C43" s="25">
        <f>60-5</f>
        <v>55</v>
      </c>
      <c r="D43" s="26">
        <f>850.667-48.219</f>
        <v>802.448</v>
      </c>
      <c r="E43" s="44">
        <v>25</v>
      </c>
      <c r="F43" s="26">
        <v>412.586</v>
      </c>
      <c r="G43" s="26">
        <v>0</v>
      </c>
    </row>
    <row r="44" spans="1:7" ht="15">
      <c r="A44" s="3">
        <v>4</v>
      </c>
      <c r="B44" s="4" t="s">
        <v>43</v>
      </c>
      <c r="C44" s="4">
        <v>84</v>
      </c>
      <c r="D44" s="27">
        <v>1189.186</v>
      </c>
      <c r="E44" s="40">
        <v>45</v>
      </c>
      <c r="F44" s="17">
        <v>789.423</v>
      </c>
      <c r="G44" s="17">
        <v>0</v>
      </c>
    </row>
    <row r="45" spans="1:7" ht="15">
      <c r="A45" s="3">
        <v>5</v>
      </c>
      <c r="B45" s="4" t="s">
        <v>44</v>
      </c>
      <c r="C45" s="4">
        <v>77</v>
      </c>
      <c r="D45" s="27">
        <v>1015.84</v>
      </c>
      <c r="E45" s="40">
        <v>36</v>
      </c>
      <c r="F45" s="17">
        <v>582.196</v>
      </c>
      <c r="G45" s="17">
        <v>0</v>
      </c>
    </row>
    <row r="46" spans="1:7" ht="15">
      <c r="A46" s="3">
        <v>6</v>
      </c>
      <c r="B46" s="4" t="s">
        <v>45</v>
      </c>
      <c r="C46" s="4">
        <v>38</v>
      </c>
      <c r="D46" s="27">
        <v>613.865</v>
      </c>
      <c r="E46" s="40">
        <v>21</v>
      </c>
      <c r="F46" s="17">
        <v>363.568</v>
      </c>
      <c r="G46" s="17">
        <v>0</v>
      </c>
    </row>
    <row r="47" spans="1:7" ht="15">
      <c r="A47" s="3">
        <v>7</v>
      </c>
      <c r="B47" s="7" t="s">
        <v>46</v>
      </c>
      <c r="C47" s="4">
        <v>62</v>
      </c>
      <c r="D47" s="27">
        <v>1089.853</v>
      </c>
      <c r="E47" s="40">
        <v>26</v>
      </c>
      <c r="F47" s="17">
        <v>536.932</v>
      </c>
      <c r="G47" s="17">
        <v>0</v>
      </c>
    </row>
    <row r="48" spans="1:7" ht="15">
      <c r="A48" s="3">
        <v>8</v>
      </c>
      <c r="B48" s="7" t="s">
        <v>47</v>
      </c>
      <c r="C48" s="4">
        <v>82</v>
      </c>
      <c r="D48" s="27">
        <v>1497.848</v>
      </c>
      <c r="E48" s="40">
        <v>43</v>
      </c>
      <c r="F48" s="17">
        <v>969.661</v>
      </c>
      <c r="G48" s="17">
        <v>0</v>
      </c>
    </row>
    <row r="49" spans="1:7" ht="15">
      <c r="A49" s="3">
        <v>9</v>
      </c>
      <c r="B49" s="4" t="s">
        <v>48</v>
      </c>
      <c r="C49" s="4">
        <v>64</v>
      </c>
      <c r="D49" s="27">
        <v>862.487</v>
      </c>
      <c r="E49" s="40">
        <v>34</v>
      </c>
      <c r="F49" s="17">
        <v>532.792</v>
      </c>
      <c r="G49" s="17">
        <v>0</v>
      </c>
    </row>
    <row r="50" spans="1:7" ht="15.75">
      <c r="A50" s="13" t="s">
        <v>49</v>
      </c>
      <c r="B50" s="8"/>
      <c r="C50" s="41">
        <f>SUM(C41:C49)</f>
        <v>582</v>
      </c>
      <c r="D50" s="28">
        <f>SUM(D41:D49)</f>
        <v>8947.141</v>
      </c>
      <c r="E50" s="41">
        <f>SUM(E41:E49)</f>
        <v>290</v>
      </c>
      <c r="F50" s="9">
        <f>SUM(F41:F49)</f>
        <v>5339.603</v>
      </c>
      <c r="G50" s="9">
        <f>SUM(G41:G49)</f>
        <v>0</v>
      </c>
    </row>
    <row r="51" spans="1:7" ht="15.75">
      <c r="A51" s="13" t="s">
        <v>50</v>
      </c>
      <c r="B51" s="8"/>
      <c r="C51" s="41">
        <f>C39+C50</f>
        <v>715</v>
      </c>
      <c r="D51" s="28">
        <f>D39+D50</f>
        <v>10689.345</v>
      </c>
      <c r="E51" s="41">
        <f>E39+E50</f>
        <v>356</v>
      </c>
      <c r="F51" s="9">
        <f>F39+F50</f>
        <v>6324.716</v>
      </c>
      <c r="G51" s="9">
        <f>G39+G50</f>
        <v>0</v>
      </c>
    </row>
    <row r="52" spans="1:7" ht="16.5" thickBot="1">
      <c r="A52" s="58" t="s">
        <v>51</v>
      </c>
      <c r="B52" s="59"/>
      <c r="C52" s="42">
        <f>C34+C51</f>
        <v>1594</v>
      </c>
      <c r="D52" s="31">
        <f>D34+D51</f>
        <v>25625.647999999997</v>
      </c>
      <c r="E52" s="42">
        <f>E34+E51</f>
        <v>779</v>
      </c>
      <c r="F52" s="14">
        <f>F34+F51</f>
        <v>15493.188999999998</v>
      </c>
      <c r="G52" s="14">
        <f>G34+G51</f>
        <v>14.4</v>
      </c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3">
      <selection activeCell="C5" sqref="C5"/>
    </sheetView>
  </sheetViews>
  <sheetFormatPr defaultColWidth="9.140625" defaultRowHeight="12.75"/>
  <cols>
    <col min="1" max="1" width="4.421875" style="33" customWidth="1"/>
    <col min="2" max="2" width="30.57421875" style="0" customWidth="1"/>
    <col min="3" max="3" width="18.140625" style="0" customWidth="1"/>
    <col min="4" max="4" width="17.8515625" style="32" customWidth="1"/>
    <col min="5" max="5" width="13.140625" style="32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7" t="s">
        <v>64</v>
      </c>
      <c r="B1" s="69" t="s">
        <v>69</v>
      </c>
      <c r="C1" s="62"/>
      <c r="D1" s="62"/>
      <c r="E1" s="62"/>
      <c r="F1" s="62"/>
      <c r="G1" s="62"/>
    </row>
    <row r="2" spans="1:8" ht="63.75" customHeight="1">
      <c r="A2" s="68"/>
      <c r="B2" s="35" t="s">
        <v>63</v>
      </c>
      <c r="C2" s="35" t="s">
        <v>60</v>
      </c>
      <c r="D2" s="2" t="s">
        <v>61</v>
      </c>
      <c r="E2" s="2" t="s">
        <v>62</v>
      </c>
      <c r="F2" s="2" t="s">
        <v>65</v>
      </c>
      <c r="G2" s="2" t="s">
        <v>66</v>
      </c>
      <c r="H2" s="16"/>
    </row>
    <row r="3" spans="1:7" s="39" customFormat="1" ht="11.25" customHeight="1">
      <c r="A3" s="36">
        <v>1</v>
      </c>
      <c r="B3" s="37">
        <v>2</v>
      </c>
      <c r="C3" s="37">
        <v>3</v>
      </c>
      <c r="D3" s="38">
        <v>4</v>
      </c>
      <c r="E3" s="38">
        <v>5</v>
      </c>
      <c r="F3" s="38">
        <v>6</v>
      </c>
      <c r="G3" s="38">
        <v>7</v>
      </c>
    </row>
    <row r="4" spans="1:7" ht="15">
      <c r="A4" s="3">
        <v>1</v>
      </c>
      <c r="B4" s="4" t="s">
        <v>4</v>
      </c>
      <c r="C4" s="4">
        <v>2</v>
      </c>
      <c r="D4" s="27">
        <v>36.583</v>
      </c>
      <c r="E4" s="40">
        <v>1</v>
      </c>
      <c r="F4" s="27">
        <v>28.164</v>
      </c>
      <c r="G4" s="17">
        <v>0</v>
      </c>
    </row>
    <row r="5" spans="1:7" s="45" customFormat="1" ht="15">
      <c r="A5" s="43">
        <v>2</v>
      </c>
      <c r="B5" s="25" t="s">
        <v>5</v>
      </c>
      <c r="C5" s="25">
        <v>21</v>
      </c>
      <c r="D5" s="26">
        <f>204.316-200.191</f>
        <v>4.125</v>
      </c>
      <c r="E5" s="44">
        <v>2</v>
      </c>
      <c r="F5" s="26">
        <v>4.125</v>
      </c>
      <c r="G5" s="26">
        <v>0</v>
      </c>
    </row>
    <row r="6" spans="1:7" ht="15.75">
      <c r="A6" s="63" t="s">
        <v>6</v>
      </c>
      <c r="B6" s="64"/>
      <c r="C6" s="41">
        <f>SUM(C4:C5)</f>
        <v>23</v>
      </c>
      <c r="D6" s="28">
        <f>SUM(D4:D5)</f>
        <v>40.708</v>
      </c>
      <c r="E6" s="41">
        <f>SUM(E4:E5)</f>
        <v>3</v>
      </c>
      <c r="F6" s="9">
        <f>SUM(F4:F5)</f>
        <v>32.289</v>
      </c>
      <c r="G6" s="9">
        <f>SUM(G4:G5)</f>
        <v>0</v>
      </c>
    </row>
    <row r="7" spans="1:7" ht="15.75">
      <c r="A7" s="65" t="s">
        <v>7</v>
      </c>
      <c r="B7" s="66"/>
      <c r="C7" s="34"/>
      <c r="D7" s="29"/>
      <c r="E7" s="29"/>
      <c r="F7" s="21"/>
      <c r="G7" s="17"/>
    </row>
    <row r="8" spans="1:7" ht="15">
      <c r="A8" s="5">
        <v>1</v>
      </c>
      <c r="B8" s="6" t="s">
        <v>8</v>
      </c>
      <c r="C8" s="6">
        <v>24</v>
      </c>
      <c r="D8" s="27">
        <v>351.257</v>
      </c>
      <c r="E8" s="40">
        <v>14</v>
      </c>
      <c r="F8" s="17">
        <v>249.754</v>
      </c>
      <c r="G8" s="17">
        <v>0</v>
      </c>
    </row>
    <row r="9" spans="1:7" ht="15">
      <c r="A9" s="5">
        <v>2</v>
      </c>
      <c r="B9" s="6" t="s">
        <v>9</v>
      </c>
      <c r="C9" s="6">
        <v>20</v>
      </c>
      <c r="D9" s="27">
        <v>368.52</v>
      </c>
      <c r="E9" s="40">
        <v>7</v>
      </c>
      <c r="F9" s="17">
        <v>157.916</v>
      </c>
      <c r="G9" s="17">
        <v>0</v>
      </c>
    </row>
    <row r="10" spans="1:7" ht="15">
      <c r="A10" s="5">
        <v>3</v>
      </c>
      <c r="B10" s="4" t="s">
        <v>10</v>
      </c>
      <c r="C10" s="7">
        <v>22</v>
      </c>
      <c r="D10" s="27">
        <v>339.488</v>
      </c>
      <c r="E10" s="40">
        <v>11</v>
      </c>
      <c r="F10" s="17">
        <v>213.752</v>
      </c>
      <c r="G10" s="17">
        <v>0</v>
      </c>
    </row>
    <row r="11" spans="1:7" ht="15">
      <c r="A11" s="5">
        <v>4</v>
      </c>
      <c r="B11" s="4" t="s">
        <v>11</v>
      </c>
      <c r="C11" s="4">
        <v>18</v>
      </c>
      <c r="D11" s="27">
        <v>317.177</v>
      </c>
      <c r="E11" s="40">
        <v>9</v>
      </c>
      <c r="F11" s="17">
        <v>154.834</v>
      </c>
      <c r="G11" s="17">
        <v>0</v>
      </c>
    </row>
    <row r="12" spans="1:7" ht="15">
      <c r="A12" s="5">
        <v>5</v>
      </c>
      <c r="B12" s="4" t="s">
        <v>12</v>
      </c>
      <c r="C12" s="4">
        <v>18</v>
      </c>
      <c r="D12" s="27">
        <v>340.789</v>
      </c>
      <c r="E12" s="40">
        <v>8</v>
      </c>
      <c r="F12" s="17">
        <v>254.873</v>
      </c>
      <c r="G12" s="17">
        <v>0</v>
      </c>
    </row>
    <row r="13" spans="1:7" ht="15">
      <c r="A13" s="5">
        <v>6</v>
      </c>
      <c r="B13" s="4" t="s">
        <v>13</v>
      </c>
      <c r="C13" s="4">
        <v>24</v>
      </c>
      <c r="D13" s="27">
        <v>417.314</v>
      </c>
      <c r="E13" s="40">
        <v>9</v>
      </c>
      <c r="F13" s="17">
        <v>262.701</v>
      </c>
      <c r="G13" s="17">
        <v>0</v>
      </c>
    </row>
    <row r="14" spans="1:7" ht="15">
      <c r="A14" s="5">
        <v>7</v>
      </c>
      <c r="B14" s="4" t="s">
        <v>14</v>
      </c>
      <c r="C14" s="4">
        <v>20</v>
      </c>
      <c r="D14" s="27">
        <v>256.417</v>
      </c>
      <c r="E14" s="40">
        <v>10</v>
      </c>
      <c r="F14" s="17">
        <v>167.98</v>
      </c>
      <c r="G14" s="17">
        <v>0</v>
      </c>
    </row>
    <row r="15" spans="1:7" ht="15">
      <c r="A15" s="5">
        <v>8</v>
      </c>
      <c r="B15" s="7" t="s">
        <v>15</v>
      </c>
      <c r="C15" s="7">
        <v>25</v>
      </c>
      <c r="D15" s="27">
        <v>381.493</v>
      </c>
      <c r="E15" s="40">
        <v>12</v>
      </c>
      <c r="F15" s="17">
        <v>212.963</v>
      </c>
      <c r="G15" s="17">
        <v>0</v>
      </c>
    </row>
    <row r="16" spans="1:7" ht="15">
      <c r="A16" s="5">
        <v>9</v>
      </c>
      <c r="B16" s="4" t="s">
        <v>16</v>
      </c>
      <c r="C16" s="4">
        <v>19</v>
      </c>
      <c r="D16" s="27">
        <v>308.034</v>
      </c>
      <c r="E16" s="40">
        <v>13</v>
      </c>
      <c r="F16" s="17">
        <v>204.892</v>
      </c>
      <c r="G16" s="17">
        <v>0</v>
      </c>
    </row>
    <row r="17" spans="1:7" ht="15.75">
      <c r="A17" s="11" t="s">
        <v>17</v>
      </c>
      <c r="B17" s="8"/>
      <c r="C17" s="41">
        <f>SUM(C8:C16)</f>
        <v>190</v>
      </c>
      <c r="D17" s="28">
        <f>SUM(D8:D16)</f>
        <v>3080.489</v>
      </c>
      <c r="E17" s="41">
        <f>SUM(E8:E16)</f>
        <v>93</v>
      </c>
      <c r="F17" s="9">
        <f>SUM(F8:F16)</f>
        <v>1879.6650000000002</v>
      </c>
      <c r="G17" s="9">
        <f>SUM(G8:G16)</f>
        <v>0</v>
      </c>
    </row>
    <row r="18" spans="1:7" ht="15.75">
      <c r="A18" s="3"/>
      <c r="B18" s="8" t="s">
        <v>18</v>
      </c>
      <c r="C18" s="8"/>
      <c r="D18" s="29"/>
      <c r="E18" s="29"/>
      <c r="F18" s="21"/>
      <c r="G18" s="17"/>
    </row>
    <row r="19" spans="1:7" ht="15">
      <c r="A19" s="3">
        <v>1</v>
      </c>
      <c r="B19" s="4" t="s">
        <v>3</v>
      </c>
      <c r="C19" s="4">
        <v>67</v>
      </c>
      <c r="D19" s="27">
        <v>1129.243</v>
      </c>
      <c r="E19" s="40">
        <v>34</v>
      </c>
      <c r="F19" s="17">
        <v>685.664</v>
      </c>
      <c r="G19" s="17">
        <v>0</v>
      </c>
    </row>
    <row r="20" spans="1:7" ht="15">
      <c r="A20" s="3">
        <v>2</v>
      </c>
      <c r="B20" s="4" t="s">
        <v>19</v>
      </c>
      <c r="C20" s="4">
        <v>39</v>
      </c>
      <c r="D20" s="27">
        <v>547.31</v>
      </c>
      <c r="E20" s="40">
        <v>17</v>
      </c>
      <c r="F20" s="17">
        <v>317.376</v>
      </c>
      <c r="G20" s="17">
        <v>0</v>
      </c>
    </row>
    <row r="21" spans="1:7" s="45" customFormat="1" ht="15">
      <c r="A21" s="43">
        <v>3</v>
      </c>
      <c r="B21" s="25" t="s">
        <v>20</v>
      </c>
      <c r="C21" s="25">
        <f>60-14</f>
        <v>46</v>
      </c>
      <c r="D21" s="26">
        <f>992.36-74.418</f>
        <v>917.942</v>
      </c>
      <c r="E21" s="44">
        <v>23</v>
      </c>
      <c r="F21" s="26">
        <v>502.544</v>
      </c>
      <c r="G21" s="26">
        <v>5</v>
      </c>
    </row>
    <row r="22" spans="1:7" ht="15">
      <c r="A22" s="3">
        <v>4</v>
      </c>
      <c r="B22" s="4" t="s">
        <v>21</v>
      </c>
      <c r="C22" s="4">
        <v>27</v>
      </c>
      <c r="D22" s="27">
        <v>374.843</v>
      </c>
      <c r="E22" s="40">
        <v>12</v>
      </c>
      <c r="F22" s="17">
        <v>244.411</v>
      </c>
      <c r="G22" s="17">
        <v>0</v>
      </c>
    </row>
    <row r="23" spans="1:7" s="45" customFormat="1" ht="15">
      <c r="A23" s="43">
        <v>5</v>
      </c>
      <c r="B23" s="25" t="s">
        <v>22</v>
      </c>
      <c r="C23" s="25">
        <f>47-4</f>
        <v>43</v>
      </c>
      <c r="D23" s="26">
        <f>770.054-60.802</f>
        <v>709.252</v>
      </c>
      <c r="E23" s="44">
        <v>14</v>
      </c>
      <c r="F23" s="26">
        <v>330.886</v>
      </c>
      <c r="G23" s="26">
        <v>0</v>
      </c>
    </row>
    <row r="24" spans="1:7" ht="15">
      <c r="A24" s="3">
        <v>6</v>
      </c>
      <c r="B24" s="4" t="s">
        <v>23</v>
      </c>
      <c r="C24" s="4">
        <v>46</v>
      </c>
      <c r="D24" s="27">
        <v>928.713</v>
      </c>
      <c r="E24" s="40">
        <v>27</v>
      </c>
      <c r="F24" s="17">
        <v>603.764</v>
      </c>
      <c r="G24" s="17">
        <v>0</v>
      </c>
    </row>
    <row r="25" spans="1:7" ht="15">
      <c r="A25" s="3">
        <v>7</v>
      </c>
      <c r="B25" s="4" t="s">
        <v>24</v>
      </c>
      <c r="C25" s="4">
        <v>38</v>
      </c>
      <c r="D25" s="27">
        <v>715.23</v>
      </c>
      <c r="E25" s="40">
        <v>20</v>
      </c>
      <c r="F25" s="17">
        <v>441.491</v>
      </c>
      <c r="G25" s="17">
        <v>0</v>
      </c>
    </row>
    <row r="26" spans="1:7" ht="15">
      <c r="A26" s="3">
        <v>8</v>
      </c>
      <c r="B26" s="7" t="s">
        <v>25</v>
      </c>
      <c r="C26" s="7">
        <v>31</v>
      </c>
      <c r="D26" s="27">
        <v>576.211</v>
      </c>
      <c r="E26" s="40">
        <v>14</v>
      </c>
      <c r="F26" s="17">
        <v>353.04</v>
      </c>
      <c r="G26" s="17">
        <v>0</v>
      </c>
    </row>
    <row r="27" spans="1:7" ht="15">
      <c r="A27" s="3">
        <v>9</v>
      </c>
      <c r="B27" s="7" t="s">
        <v>26</v>
      </c>
      <c r="C27" s="7">
        <v>31</v>
      </c>
      <c r="D27" s="27">
        <v>535.931</v>
      </c>
      <c r="E27" s="40">
        <v>15</v>
      </c>
      <c r="F27" s="17">
        <v>291.847</v>
      </c>
      <c r="G27" s="17">
        <v>0</v>
      </c>
    </row>
    <row r="28" spans="1:7" ht="15">
      <c r="A28" s="3">
        <v>10</v>
      </c>
      <c r="B28" s="7" t="s">
        <v>27</v>
      </c>
      <c r="C28" s="7">
        <v>35</v>
      </c>
      <c r="D28" s="27">
        <v>597.034</v>
      </c>
      <c r="E28" s="40">
        <v>18</v>
      </c>
      <c r="F28" s="17">
        <v>450.561</v>
      </c>
      <c r="G28" s="17">
        <v>0</v>
      </c>
    </row>
    <row r="29" spans="1:7" s="45" customFormat="1" ht="15">
      <c r="A29" s="43">
        <v>11</v>
      </c>
      <c r="B29" s="25" t="s">
        <v>28</v>
      </c>
      <c r="C29" s="25">
        <f>118-22</f>
        <v>96</v>
      </c>
      <c r="D29" s="26">
        <f>2171.961-338.827</f>
        <v>1833.1339999999998</v>
      </c>
      <c r="E29" s="44">
        <v>41</v>
      </c>
      <c r="F29" s="26">
        <v>1095.647</v>
      </c>
      <c r="G29" s="26">
        <v>0</v>
      </c>
    </row>
    <row r="30" spans="1:7" ht="15">
      <c r="A30" s="3">
        <v>12</v>
      </c>
      <c r="B30" s="7" t="s">
        <v>29</v>
      </c>
      <c r="C30" s="7">
        <v>61</v>
      </c>
      <c r="D30" s="27">
        <v>1358.073</v>
      </c>
      <c r="E30" s="40">
        <v>33</v>
      </c>
      <c r="F30" s="17">
        <v>875.383</v>
      </c>
      <c r="G30" s="17">
        <v>0</v>
      </c>
    </row>
    <row r="31" spans="1:7" ht="15">
      <c r="A31" s="3">
        <v>13</v>
      </c>
      <c r="B31" s="7" t="s">
        <v>30</v>
      </c>
      <c r="C31" s="7">
        <v>78</v>
      </c>
      <c r="D31" s="27">
        <v>1496.053</v>
      </c>
      <c r="E31" s="40">
        <v>40</v>
      </c>
      <c r="F31" s="17">
        <v>985.138</v>
      </c>
      <c r="G31" s="17">
        <v>0</v>
      </c>
    </row>
    <row r="32" spans="1:7" ht="15">
      <c r="A32" s="3">
        <v>14</v>
      </c>
      <c r="B32" s="7" t="s">
        <v>31</v>
      </c>
      <c r="C32" s="7">
        <v>41</v>
      </c>
      <c r="D32" s="27">
        <v>501.303</v>
      </c>
      <c r="E32" s="40">
        <v>19</v>
      </c>
      <c r="F32" s="17">
        <v>259.541</v>
      </c>
      <c r="G32" s="17">
        <v>0</v>
      </c>
    </row>
    <row r="33" spans="1:7" ht="15.75">
      <c r="A33" s="11" t="s">
        <v>32</v>
      </c>
      <c r="B33" s="8"/>
      <c r="C33" s="41">
        <f>SUM(C19:C32)</f>
        <v>679</v>
      </c>
      <c r="D33" s="28">
        <f>SUM(D19:D32)</f>
        <v>12220.271999999999</v>
      </c>
      <c r="E33" s="41">
        <f>SUM(E19:E32)</f>
        <v>327</v>
      </c>
      <c r="F33" s="9">
        <f>SUM(F19:F32)</f>
        <v>7437.293</v>
      </c>
      <c r="G33" s="9">
        <f>SUM(G19:G32)</f>
        <v>5</v>
      </c>
    </row>
    <row r="34" spans="1:7" ht="15.75">
      <c r="A34" s="11" t="s">
        <v>33</v>
      </c>
      <c r="B34" s="8"/>
      <c r="C34" s="41">
        <f>C6+C17+C33</f>
        <v>892</v>
      </c>
      <c r="D34" s="28">
        <f>D6+D17+D33</f>
        <v>15341.469</v>
      </c>
      <c r="E34" s="41">
        <f>E6+E17+E33</f>
        <v>423</v>
      </c>
      <c r="F34" s="9">
        <f>F6+F17+F33</f>
        <v>9349.247</v>
      </c>
      <c r="G34" s="9">
        <f>G6+G17+G33</f>
        <v>5</v>
      </c>
    </row>
    <row r="35" spans="1:7" ht="15.75">
      <c r="A35" s="3"/>
      <c r="B35" s="8" t="s">
        <v>34</v>
      </c>
      <c r="C35" s="8"/>
      <c r="D35" s="29"/>
      <c r="E35" s="29"/>
      <c r="F35" s="21"/>
      <c r="G35" s="17"/>
    </row>
    <row r="36" spans="1:8" ht="15">
      <c r="A36" s="3">
        <v>1</v>
      </c>
      <c r="B36" s="7" t="s">
        <v>35</v>
      </c>
      <c r="C36" s="4">
        <v>44</v>
      </c>
      <c r="D36" s="27">
        <v>633.358</v>
      </c>
      <c r="E36" s="40">
        <v>23</v>
      </c>
      <c r="F36" s="17">
        <v>366.976</v>
      </c>
      <c r="G36" s="17">
        <v>0</v>
      </c>
      <c r="H36" t="s">
        <v>52</v>
      </c>
    </row>
    <row r="37" spans="1:7" ht="15">
      <c r="A37" s="3">
        <v>2</v>
      </c>
      <c r="B37" s="4" t="s">
        <v>36</v>
      </c>
      <c r="C37" s="4">
        <v>47</v>
      </c>
      <c r="D37" s="27">
        <v>612.787</v>
      </c>
      <c r="E37" s="40">
        <v>23</v>
      </c>
      <c r="F37" s="17">
        <v>401.731</v>
      </c>
      <c r="G37" s="17">
        <v>0</v>
      </c>
    </row>
    <row r="38" spans="1:7" ht="15">
      <c r="A38" s="3">
        <v>3</v>
      </c>
      <c r="B38" s="7" t="s">
        <v>37</v>
      </c>
      <c r="C38" s="4">
        <v>42</v>
      </c>
      <c r="D38" s="27">
        <v>568.915</v>
      </c>
      <c r="E38" s="40">
        <v>20</v>
      </c>
      <c r="F38" s="17">
        <v>335.956</v>
      </c>
      <c r="G38" s="17">
        <v>0</v>
      </c>
    </row>
    <row r="39" spans="1:7" ht="15.75">
      <c r="A39" s="11" t="s">
        <v>39</v>
      </c>
      <c r="B39" s="8"/>
      <c r="C39" s="41">
        <f>SUM(C36:C38)</f>
        <v>133</v>
      </c>
      <c r="D39" s="28">
        <f>SUM(D36:D38)</f>
        <v>1815.06</v>
      </c>
      <c r="E39" s="41">
        <f>SUM(E36:E38)</f>
        <v>66</v>
      </c>
      <c r="F39" s="9">
        <f>SUM(F36:F38)</f>
        <v>1104.663</v>
      </c>
      <c r="G39" s="9">
        <f>SUM(G36:G38)</f>
        <v>0</v>
      </c>
    </row>
    <row r="40" spans="1:7" ht="15.75">
      <c r="A40" s="3"/>
      <c r="B40" s="8" t="s">
        <v>40</v>
      </c>
      <c r="C40" s="8"/>
      <c r="D40" s="29"/>
      <c r="E40" s="29"/>
      <c r="F40" s="21"/>
      <c r="G40" s="17"/>
    </row>
    <row r="41" spans="1:7" ht="15">
      <c r="A41" s="3">
        <v>1</v>
      </c>
      <c r="B41" s="4" t="s">
        <v>41</v>
      </c>
      <c r="C41" s="4">
        <v>70</v>
      </c>
      <c r="D41" s="27">
        <v>1181.46</v>
      </c>
      <c r="E41" s="40">
        <v>36</v>
      </c>
      <c r="F41" s="17">
        <v>767.053</v>
      </c>
      <c r="G41" s="17">
        <v>0</v>
      </c>
    </row>
    <row r="42" spans="1:7" ht="15">
      <c r="A42" s="3">
        <v>2</v>
      </c>
      <c r="B42" s="4" t="s">
        <v>56</v>
      </c>
      <c r="C42" s="4">
        <v>50</v>
      </c>
      <c r="D42" s="27">
        <v>911.849</v>
      </c>
      <c r="E42" s="40">
        <v>24</v>
      </c>
      <c r="F42" s="17">
        <v>548.654</v>
      </c>
      <c r="G42" s="17">
        <v>0</v>
      </c>
    </row>
    <row r="43" spans="1:7" s="45" customFormat="1" ht="15">
      <c r="A43" s="43">
        <v>3</v>
      </c>
      <c r="B43" s="25" t="s">
        <v>42</v>
      </c>
      <c r="C43" s="25">
        <f>60-9</f>
        <v>51</v>
      </c>
      <c r="D43" s="26">
        <f>1007.63-82.647</f>
        <v>924.983</v>
      </c>
      <c r="E43" s="44">
        <v>25</v>
      </c>
      <c r="F43" s="26">
        <v>474.554</v>
      </c>
      <c r="G43" s="26">
        <v>0</v>
      </c>
    </row>
    <row r="44" spans="1:7" ht="15">
      <c r="A44" s="3">
        <v>4</v>
      </c>
      <c r="B44" s="4" t="s">
        <v>43</v>
      </c>
      <c r="C44" s="4">
        <v>82</v>
      </c>
      <c r="D44" s="27">
        <v>1197.676</v>
      </c>
      <c r="E44" s="40">
        <v>44</v>
      </c>
      <c r="F44" s="17">
        <v>807.069</v>
      </c>
      <c r="G44" s="17">
        <v>0</v>
      </c>
    </row>
    <row r="45" spans="1:7" ht="15">
      <c r="A45" s="3">
        <v>5</v>
      </c>
      <c r="B45" s="4" t="s">
        <v>44</v>
      </c>
      <c r="C45" s="4">
        <v>77</v>
      </c>
      <c r="D45" s="27">
        <v>1129.207</v>
      </c>
      <c r="E45" s="40">
        <v>36</v>
      </c>
      <c r="F45" s="17">
        <v>700.063</v>
      </c>
      <c r="G45" s="17">
        <v>0</v>
      </c>
    </row>
    <row r="46" spans="1:7" ht="15">
      <c r="A46" s="3">
        <v>6</v>
      </c>
      <c r="B46" s="4" t="s">
        <v>45</v>
      </c>
      <c r="C46" s="4">
        <v>38</v>
      </c>
      <c r="D46" s="27">
        <v>744.656</v>
      </c>
      <c r="E46" s="40">
        <v>21</v>
      </c>
      <c r="F46" s="17">
        <v>457.824</v>
      </c>
      <c r="G46" s="17">
        <v>0</v>
      </c>
    </row>
    <row r="47" spans="1:7" ht="15">
      <c r="A47" s="3">
        <v>7</v>
      </c>
      <c r="B47" s="7" t="s">
        <v>46</v>
      </c>
      <c r="C47" s="4">
        <v>53</v>
      </c>
      <c r="D47" s="27">
        <v>929.212</v>
      </c>
      <c r="E47" s="40">
        <v>26</v>
      </c>
      <c r="F47" s="17">
        <v>547.347</v>
      </c>
      <c r="G47" s="17">
        <v>0</v>
      </c>
    </row>
    <row r="48" spans="1:7" ht="15">
      <c r="A48" s="3">
        <v>8</v>
      </c>
      <c r="B48" s="7" t="s">
        <v>47</v>
      </c>
      <c r="C48" s="4">
        <v>82</v>
      </c>
      <c r="D48" s="27">
        <v>1540.904</v>
      </c>
      <c r="E48" s="40">
        <v>43</v>
      </c>
      <c r="F48" s="17">
        <v>997.533</v>
      </c>
      <c r="G48" s="17">
        <v>0</v>
      </c>
    </row>
    <row r="49" spans="1:7" ht="15">
      <c r="A49" s="3">
        <v>9</v>
      </c>
      <c r="B49" s="4" t="s">
        <v>48</v>
      </c>
      <c r="C49" s="4">
        <v>64</v>
      </c>
      <c r="D49" s="27">
        <v>1154.462</v>
      </c>
      <c r="E49" s="40">
        <v>34</v>
      </c>
      <c r="F49" s="17">
        <v>727.675</v>
      </c>
      <c r="G49" s="17">
        <v>0</v>
      </c>
    </row>
    <row r="50" spans="1:7" ht="15.75">
      <c r="A50" s="13" t="s">
        <v>49</v>
      </c>
      <c r="B50" s="8"/>
      <c r="C50" s="41">
        <f>SUM(C41:C49)</f>
        <v>567</v>
      </c>
      <c r="D50" s="28">
        <f>SUM(D41:D49)</f>
        <v>9714.409000000001</v>
      </c>
      <c r="E50" s="41">
        <f>SUM(E41:E49)</f>
        <v>289</v>
      </c>
      <c r="F50" s="9">
        <f>SUM(F41:F49)</f>
        <v>6027.772000000001</v>
      </c>
      <c r="G50" s="9">
        <f>SUM(G41:G49)</f>
        <v>0</v>
      </c>
    </row>
    <row r="51" spans="1:7" ht="15.75">
      <c r="A51" s="13" t="s">
        <v>50</v>
      </c>
      <c r="B51" s="8"/>
      <c r="C51" s="41">
        <f>C39+C50</f>
        <v>700</v>
      </c>
      <c r="D51" s="28">
        <f>D39+D50</f>
        <v>11529.469000000001</v>
      </c>
      <c r="E51" s="41">
        <f>E39+E50</f>
        <v>355</v>
      </c>
      <c r="F51" s="9">
        <f>F39+F50</f>
        <v>7132.435000000001</v>
      </c>
      <c r="G51" s="9">
        <f>G39+G50</f>
        <v>0</v>
      </c>
    </row>
    <row r="52" spans="1:7" ht="16.5" thickBot="1">
      <c r="A52" s="58" t="s">
        <v>51</v>
      </c>
      <c r="B52" s="59"/>
      <c r="C52" s="42">
        <f>C34+C51</f>
        <v>1592</v>
      </c>
      <c r="D52" s="31">
        <f>D34+D51</f>
        <v>26870.938000000002</v>
      </c>
      <c r="E52" s="42">
        <f>E34+E51</f>
        <v>778</v>
      </c>
      <c r="F52" s="14">
        <f>F34+F51</f>
        <v>16481.682</v>
      </c>
      <c r="G52" s="14">
        <f>G34+G51</f>
        <v>5</v>
      </c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1" sqref="D21"/>
    </sheetView>
  </sheetViews>
  <sheetFormatPr defaultColWidth="9.140625" defaultRowHeight="12.75"/>
  <cols>
    <col min="1" max="1" width="4.421875" style="33" customWidth="1"/>
    <col min="2" max="2" width="30.57421875" style="0" customWidth="1"/>
    <col min="3" max="3" width="18.140625" style="0" customWidth="1"/>
    <col min="4" max="4" width="17.8515625" style="32" customWidth="1"/>
    <col min="5" max="5" width="13.140625" style="32" customWidth="1"/>
    <col min="6" max="6" width="14.140625" style="15" customWidth="1"/>
    <col min="7" max="7" width="17.28125" style="15" customWidth="1"/>
    <col min="8" max="8" width="16.7109375" style="0" customWidth="1"/>
  </cols>
  <sheetData>
    <row r="1" spans="1:7" ht="41.25" customHeight="1">
      <c r="A1" s="67" t="s">
        <v>64</v>
      </c>
      <c r="B1" s="69" t="s">
        <v>70</v>
      </c>
      <c r="C1" s="62"/>
      <c r="D1" s="62"/>
      <c r="E1" s="62"/>
      <c r="F1" s="62"/>
      <c r="G1" s="62"/>
    </row>
    <row r="2" spans="1:8" ht="63.75" customHeight="1">
      <c r="A2" s="68"/>
      <c r="B2" s="35" t="s">
        <v>63</v>
      </c>
      <c r="C2" s="35" t="s">
        <v>60</v>
      </c>
      <c r="D2" s="2" t="s">
        <v>61</v>
      </c>
      <c r="E2" s="2" t="s">
        <v>62</v>
      </c>
      <c r="F2" s="2" t="s">
        <v>65</v>
      </c>
      <c r="G2" s="2" t="s">
        <v>66</v>
      </c>
      <c r="H2" s="16"/>
    </row>
    <row r="3" spans="1:7" s="39" customFormat="1" ht="11.25" customHeight="1">
      <c r="A3" s="36">
        <v>1</v>
      </c>
      <c r="B3" s="37">
        <v>2</v>
      </c>
      <c r="C3" s="37">
        <v>3</v>
      </c>
      <c r="D3" s="38">
        <v>4</v>
      </c>
      <c r="E3" s="38">
        <v>5</v>
      </c>
      <c r="F3" s="38">
        <v>6</v>
      </c>
      <c r="G3" s="38">
        <v>7</v>
      </c>
    </row>
    <row r="4" spans="1:7" ht="15">
      <c r="A4" s="3">
        <v>1</v>
      </c>
      <c r="B4" s="4" t="s">
        <v>4</v>
      </c>
      <c r="C4" s="4">
        <v>2</v>
      </c>
      <c r="D4" s="27">
        <v>25.76</v>
      </c>
      <c r="E4" s="40">
        <v>1</v>
      </c>
      <c r="F4" s="27">
        <v>16.646</v>
      </c>
      <c r="G4" s="17">
        <v>2</v>
      </c>
    </row>
    <row r="5" spans="1:7" s="45" customFormat="1" ht="15">
      <c r="A5" s="43">
        <v>2</v>
      </c>
      <c r="B5" s="25" t="s">
        <v>5</v>
      </c>
      <c r="C5" s="25">
        <f>21-19</f>
        <v>2</v>
      </c>
      <c r="D5" s="26">
        <f>245.032-225.579</f>
        <v>19.453000000000003</v>
      </c>
      <c r="E5" s="44">
        <v>2</v>
      </c>
      <c r="F5" s="26">
        <v>19.453</v>
      </c>
      <c r="G5" s="26">
        <v>2</v>
      </c>
    </row>
    <row r="6" spans="1:7" ht="15.75">
      <c r="A6" s="63" t="s">
        <v>6</v>
      </c>
      <c r="B6" s="64"/>
      <c r="C6" s="41">
        <f>SUM(C4:C5)</f>
        <v>4</v>
      </c>
      <c r="D6" s="28">
        <f>SUM(D4:D5)</f>
        <v>45.21300000000001</v>
      </c>
      <c r="E6" s="41">
        <f>SUM(E4:E5)</f>
        <v>3</v>
      </c>
      <c r="F6" s="9">
        <f>SUM(F4:F5)</f>
        <v>36.099000000000004</v>
      </c>
      <c r="G6" s="9">
        <f>SUM(G4:G5)</f>
        <v>4</v>
      </c>
    </row>
    <row r="7" spans="1:7" ht="15.75">
      <c r="A7" s="65" t="s">
        <v>7</v>
      </c>
      <c r="B7" s="66"/>
      <c r="C7" s="34"/>
      <c r="D7" s="29"/>
      <c r="E7" s="29"/>
      <c r="F7" s="21"/>
      <c r="G7" s="17"/>
    </row>
    <row r="8" spans="1:7" ht="15">
      <c r="A8" s="5">
        <v>1</v>
      </c>
      <c r="B8" s="6" t="s">
        <v>8</v>
      </c>
      <c r="C8" s="6">
        <v>24</v>
      </c>
      <c r="D8" s="27">
        <v>330.266</v>
      </c>
      <c r="E8" s="40">
        <v>14</v>
      </c>
      <c r="F8" s="17">
        <v>229.464</v>
      </c>
      <c r="G8" s="17">
        <v>20</v>
      </c>
    </row>
    <row r="9" spans="1:7" ht="15">
      <c r="A9" s="5">
        <v>2</v>
      </c>
      <c r="B9" s="6" t="s">
        <v>9</v>
      </c>
      <c r="C9" s="6">
        <v>20</v>
      </c>
      <c r="D9" s="27">
        <v>364.29</v>
      </c>
      <c r="E9" s="40">
        <v>7</v>
      </c>
      <c r="F9" s="17">
        <v>149.854</v>
      </c>
      <c r="G9" s="17">
        <v>12.54</v>
      </c>
    </row>
    <row r="10" spans="1:7" ht="15">
      <c r="A10" s="5">
        <v>3</v>
      </c>
      <c r="B10" s="4" t="s">
        <v>10</v>
      </c>
      <c r="C10" s="7">
        <v>22</v>
      </c>
      <c r="D10" s="27">
        <v>373.869</v>
      </c>
      <c r="E10" s="40">
        <v>11</v>
      </c>
      <c r="F10" s="17">
        <v>238.796</v>
      </c>
      <c r="G10" s="17">
        <v>16.5</v>
      </c>
    </row>
    <row r="11" spans="1:7" ht="15">
      <c r="A11" s="5">
        <v>4</v>
      </c>
      <c r="B11" s="4" t="s">
        <v>11</v>
      </c>
      <c r="C11" s="4">
        <v>18</v>
      </c>
      <c r="D11" s="27">
        <v>301.207</v>
      </c>
      <c r="E11" s="40">
        <v>9</v>
      </c>
      <c r="F11" s="17">
        <v>152.962</v>
      </c>
      <c r="G11" s="17">
        <v>15.111</v>
      </c>
    </row>
    <row r="12" spans="1:7" ht="15">
      <c r="A12" s="5">
        <v>5</v>
      </c>
      <c r="B12" s="4" t="s">
        <v>12</v>
      </c>
      <c r="C12" s="4">
        <v>18</v>
      </c>
      <c r="D12" s="27">
        <v>346.446</v>
      </c>
      <c r="E12" s="40">
        <v>8</v>
      </c>
      <c r="F12" s="17">
        <v>252.282</v>
      </c>
      <c r="G12" s="17">
        <v>16</v>
      </c>
    </row>
    <row r="13" spans="1:7" ht="15">
      <c r="A13" s="5">
        <v>6</v>
      </c>
      <c r="B13" s="4" t="s">
        <v>13</v>
      </c>
      <c r="C13" s="4">
        <v>24</v>
      </c>
      <c r="D13" s="27">
        <v>414.994</v>
      </c>
      <c r="E13" s="40">
        <v>9</v>
      </c>
      <c r="F13" s="17">
        <v>261.365</v>
      </c>
      <c r="G13" s="17">
        <v>18</v>
      </c>
    </row>
    <row r="14" spans="1:7" ht="15">
      <c r="A14" s="5">
        <v>7</v>
      </c>
      <c r="B14" s="4" t="s">
        <v>14</v>
      </c>
      <c r="C14" s="4">
        <v>20</v>
      </c>
      <c r="D14" s="27">
        <v>308.007</v>
      </c>
      <c r="E14" s="40">
        <v>10</v>
      </c>
      <c r="F14" s="17">
        <v>211.814</v>
      </c>
      <c r="G14" s="17">
        <v>17.667</v>
      </c>
    </row>
    <row r="15" spans="1:7" ht="15">
      <c r="A15" s="5">
        <v>8</v>
      </c>
      <c r="B15" s="7" t="s">
        <v>15</v>
      </c>
      <c r="C15" s="7">
        <v>25</v>
      </c>
      <c r="D15" s="27">
        <v>468.045</v>
      </c>
      <c r="E15" s="40">
        <v>12</v>
      </c>
      <c r="F15" s="17">
        <v>257.572</v>
      </c>
      <c r="G15" s="17">
        <v>16.667</v>
      </c>
    </row>
    <row r="16" spans="1:7" ht="15">
      <c r="A16" s="5">
        <v>9</v>
      </c>
      <c r="B16" s="4" t="s">
        <v>16</v>
      </c>
      <c r="C16" s="4">
        <v>19</v>
      </c>
      <c r="D16" s="27">
        <v>219.811</v>
      </c>
      <c r="E16" s="40">
        <v>13</v>
      </c>
      <c r="F16" s="17">
        <v>106.086</v>
      </c>
      <c r="G16" s="17">
        <v>17.534</v>
      </c>
    </row>
    <row r="17" spans="1:7" ht="15.75">
      <c r="A17" s="11" t="s">
        <v>17</v>
      </c>
      <c r="B17" s="8"/>
      <c r="C17" s="41">
        <f>SUM(C8:C16)</f>
        <v>190</v>
      </c>
      <c r="D17" s="28">
        <f>SUM(D8:D16)</f>
        <v>3126.9350000000004</v>
      </c>
      <c r="E17" s="41">
        <f>SUM(E8:E16)</f>
        <v>93</v>
      </c>
      <c r="F17" s="9">
        <f>SUM(F8:F16)</f>
        <v>1860.195</v>
      </c>
      <c r="G17" s="9">
        <f>SUM(G8:G16)</f>
        <v>150.019</v>
      </c>
    </row>
    <row r="18" spans="1:7" ht="15.75">
      <c r="A18" s="3"/>
      <c r="B18" s="8" t="s">
        <v>18</v>
      </c>
      <c r="C18" s="8"/>
      <c r="D18" s="29"/>
      <c r="E18" s="29"/>
      <c r="F18" s="21"/>
      <c r="G18" s="17"/>
    </row>
    <row r="19" spans="1:7" ht="15">
      <c r="A19" s="3">
        <v>1</v>
      </c>
      <c r="B19" s="4" t="s">
        <v>3</v>
      </c>
      <c r="C19" s="4">
        <v>67</v>
      </c>
      <c r="D19" s="27">
        <v>1352.733</v>
      </c>
      <c r="E19" s="40">
        <v>34</v>
      </c>
      <c r="F19" s="17">
        <v>896.901</v>
      </c>
      <c r="G19" s="17">
        <v>66.422</v>
      </c>
    </row>
    <row r="20" spans="1:7" ht="15">
      <c r="A20" s="3">
        <v>2</v>
      </c>
      <c r="B20" s="4" t="s">
        <v>19</v>
      </c>
      <c r="C20" s="4">
        <v>39</v>
      </c>
      <c r="D20" s="27">
        <v>554.743</v>
      </c>
      <c r="E20" s="40">
        <v>17</v>
      </c>
      <c r="F20" s="17">
        <v>357.71</v>
      </c>
      <c r="G20" s="17">
        <v>25.554</v>
      </c>
    </row>
    <row r="21" spans="1:7" s="45" customFormat="1" ht="15">
      <c r="A21" s="43">
        <v>3</v>
      </c>
      <c r="B21" s="25" t="s">
        <v>20</v>
      </c>
      <c r="C21" s="25">
        <f>60-14</f>
        <v>46</v>
      </c>
      <c r="D21" s="26">
        <f>848.247-89.582</f>
        <v>758.665</v>
      </c>
      <c r="E21" s="44">
        <v>23</v>
      </c>
      <c r="F21" s="26">
        <v>397.95</v>
      </c>
      <c r="G21" s="26">
        <v>38.733</v>
      </c>
    </row>
    <row r="22" spans="1:7" ht="15">
      <c r="A22" s="3">
        <v>4</v>
      </c>
      <c r="B22" s="4" t="s">
        <v>21</v>
      </c>
      <c r="C22" s="4">
        <v>27</v>
      </c>
      <c r="D22" s="27">
        <v>379.082</v>
      </c>
      <c r="E22" s="40">
        <v>12</v>
      </c>
      <c r="F22" s="17">
        <v>239.865</v>
      </c>
      <c r="G22" s="17">
        <v>21.334</v>
      </c>
    </row>
    <row r="23" spans="1:7" s="45" customFormat="1" ht="15">
      <c r="A23" s="43">
        <v>5</v>
      </c>
      <c r="B23" s="25" t="s">
        <v>22</v>
      </c>
      <c r="C23" s="25">
        <f>47-5</f>
        <v>42</v>
      </c>
      <c r="D23" s="26">
        <f>812.446-61.575</f>
        <v>750.871</v>
      </c>
      <c r="E23" s="44">
        <v>14</v>
      </c>
      <c r="F23" s="26">
        <v>358.182</v>
      </c>
      <c r="G23" s="26">
        <v>25.478</v>
      </c>
    </row>
    <row r="24" spans="1:7" ht="15">
      <c r="A24" s="3">
        <v>6</v>
      </c>
      <c r="B24" s="4" t="s">
        <v>23</v>
      </c>
      <c r="C24" s="4">
        <v>46</v>
      </c>
      <c r="D24" s="27">
        <v>733.165</v>
      </c>
      <c r="E24" s="40">
        <v>27</v>
      </c>
      <c r="F24" s="17">
        <v>496.503</v>
      </c>
      <c r="G24" s="17">
        <v>41.999</v>
      </c>
    </row>
    <row r="25" spans="1:7" ht="15">
      <c r="A25" s="3">
        <v>7</v>
      </c>
      <c r="B25" s="4" t="s">
        <v>24</v>
      </c>
      <c r="C25" s="4">
        <v>38</v>
      </c>
      <c r="D25" s="27">
        <v>758.852</v>
      </c>
      <c r="E25" s="40">
        <v>20</v>
      </c>
      <c r="F25" s="17">
        <v>517.647</v>
      </c>
      <c r="G25" s="17">
        <v>34.422</v>
      </c>
    </row>
    <row r="26" spans="1:7" ht="15">
      <c r="A26" s="3">
        <v>8</v>
      </c>
      <c r="B26" s="7" t="s">
        <v>25</v>
      </c>
      <c r="C26" s="7">
        <v>31</v>
      </c>
      <c r="D26" s="27">
        <v>615.317</v>
      </c>
      <c r="E26" s="40">
        <v>14</v>
      </c>
      <c r="F26" s="17">
        <v>339.102</v>
      </c>
      <c r="G26" s="17">
        <v>22.944</v>
      </c>
    </row>
    <row r="27" spans="1:7" ht="15">
      <c r="A27" s="3">
        <v>9</v>
      </c>
      <c r="B27" s="7" t="s">
        <v>26</v>
      </c>
      <c r="C27" s="7">
        <v>31</v>
      </c>
      <c r="D27" s="27">
        <v>667.849</v>
      </c>
      <c r="E27" s="40">
        <v>15</v>
      </c>
      <c r="F27" s="17">
        <v>378.681</v>
      </c>
      <c r="G27" s="17">
        <v>22</v>
      </c>
    </row>
    <row r="28" spans="1:7" ht="15">
      <c r="A28" s="3">
        <v>10</v>
      </c>
      <c r="B28" s="7" t="s">
        <v>27</v>
      </c>
      <c r="C28" s="7">
        <v>35</v>
      </c>
      <c r="D28" s="27">
        <v>583.166</v>
      </c>
      <c r="E28" s="40">
        <v>18</v>
      </c>
      <c r="F28" s="17">
        <v>418.658</v>
      </c>
      <c r="G28" s="17">
        <v>33.667</v>
      </c>
    </row>
    <row r="29" spans="1:7" s="45" customFormat="1" ht="15">
      <c r="A29" s="43">
        <v>11</v>
      </c>
      <c r="B29" s="25" t="s">
        <v>28</v>
      </c>
      <c r="C29" s="25">
        <f>118-19</f>
        <v>99</v>
      </c>
      <c r="D29" s="26">
        <f>2193.291-210.971</f>
        <v>1982.3200000000002</v>
      </c>
      <c r="E29" s="44">
        <v>41</v>
      </c>
      <c r="F29" s="26">
        <v>1134.871</v>
      </c>
      <c r="G29" s="26">
        <v>76.38</v>
      </c>
    </row>
    <row r="30" spans="1:7" ht="15">
      <c r="A30" s="3">
        <v>12</v>
      </c>
      <c r="B30" s="7" t="s">
        <v>29</v>
      </c>
      <c r="C30" s="7">
        <v>62</v>
      </c>
      <c r="D30" s="27">
        <v>1431.08</v>
      </c>
      <c r="E30" s="40">
        <v>34</v>
      </c>
      <c r="F30" s="17">
        <v>942.456</v>
      </c>
      <c r="G30" s="17">
        <v>60.98</v>
      </c>
    </row>
    <row r="31" spans="1:7" ht="15">
      <c r="A31" s="3">
        <v>13</v>
      </c>
      <c r="B31" s="7" t="s">
        <v>30</v>
      </c>
      <c r="C31" s="7">
        <v>78</v>
      </c>
      <c r="D31" s="27">
        <v>1500.531</v>
      </c>
      <c r="E31" s="40">
        <v>40</v>
      </c>
      <c r="F31" s="17">
        <v>1007.542</v>
      </c>
      <c r="G31" s="17">
        <v>72.987</v>
      </c>
    </row>
    <row r="32" spans="1:7" ht="15">
      <c r="A32" s="3">
        <v>14</v>
      </c>
      <c r="B32" s="7" t="s">
        <v>31</v>
      </c>
      <c r="C32" s="7">
        <v>41</v>
      </c>
      <c r="D32" s="27">
        <v>541.642</v>
      </c>
      <c r="E32" s="40">
        <v>19</v>
      </c>
      <c r="F32" s="17">
        <v>357.674</v>
      </c>
      <c r="G32" s="17">
        <v>28.322</v>
      </c>
    </row>
    <row r="33" spans="1:7" ht="15.75">
      <c r="A33" s="11" t="s">
        <v>32</v>
      </c>
      <c r="B33" s="8"/>
      <c r="C33" s="41">
        <f>SUM(C19:C32)</f>
        <v>682</v>
      </c>
      <c r="D33" s="28">
        <f>SUM(D19:D32)</f>
        <v>12610.016</v>
      </c>
      <c r="E33" s="41">
        <f>SUM(E19:E32)</f>
        <v>328</v>
      </c>
      <c r="F33" s="9">
        <f>SUM(F19:F32)</f>
        <v>7843.742000000001</v>
      </c>
      <c r="G33" s="9">
        <f>SUM(G19:G32)</f>
        <v>571.222</v>
      </c>
    </row>
    <row r="34" spans="1:7" ht="15.75">
      <c r="A34" s="11" t="s">
        <v>33</v>
      </c>
      <c r="B34" s="8"/>
      <c r="C34" s="41">
        <f>C6+C17+C33</f>
        <v>876</v>
      </c>
      <c r="D34" s="28">
        <f>D6+D17+D33</f>
        <v>15782.164</v>
      </c>
      <c r="E34" s="41">
        <f>E6+E17+E33</f>
        <v>424</v>
      </c>
      <c r="F34" s="9">
        <f>F6+F17+F33</f>
        <v>9740.036</v>
      </c>
      <c r="G34" s="9">
        <f>G6+G17+G33</f>
        <v>725.241</v>
      </c>
    </row>
    <row r="35" spans="1:7" ht="15.75">
      <c r="A35" s="3"/>
      <c r="B35" s="8" t="s">
        <v>34</v>
      </c>
      <c r="C35" s="8"/>
      <c r="D35" s="29"/>
      <c r="E35" s="29"/>
      <c r="F35" s="21"/>
      <c r="G35" s="17"/>
    </row>
    <row r="36" spans="1:8" ht="15">
      <c r="A36" s="3">
        <v>1</v>
      </c>
      <c r="B36" s="7" t="s">
        <v>35</v>
      </c>
      <c r="C36" s="4">
        <v>44</v>
      </c>
      <c r="D36" s="27">
        <v>678.489</v>
      </c>
      <c r="E36" s="40">
        <v>23</v>
      </c>
      <c r="F36" s="17">
        <v>407.853</v>
      </c>
      <c r="G36" s="17">
        <v>36.667</v>
      </c>
      <c r="H36" t="s">
        <v>52</v>
      </c>
    </row>
    <row r="37" spans="1:7" ht="15">
      <c r="A37" s="3">
        <v>2</v>
      </c>
      <c r="B37" s="4" t="s">
        <v>36</v>
      </c>
      <c r="C37" s="4">
        <v>47</v>
      </c>
      <c r="D37" s="27">
        <v>601.64</v>
      </c>
      <c r="E37" s="40">
        <v>23</v>
      </c>
      <c r="F37" s="17">
        <v>380.931</v>
      </c>
      <c r="G37" s="17">
        <v>36.967</v>
      </c>
    </row>
    <row r="38" spans="1:7" ht="15">
      <c r="A38" s="3">
        <v>3</v>
      </c>
      <c r="B38" s="7" t="s">
        <v>37</v>
      </c>
      <c r="C38" s="4">
        <v>40</v>
      </c>
      <c r="D38" s="27">
        <v>591.485</v>
      </c>
      <c r="E38" s="40">
        <v>18</v>
      </c>
      <c r="F38" s="17">
        <v>316.68</v>
      </c>
      <c r="G38" s="17">
        <v>34</v>
      </c>
    </row>
    <row r="39" spans="1:7" ht="15.75">
      <c r="A39" s="11" t="s">
        <v>39</v>
      </c>
      <c r="B39" s="8"/>
      <c r="C39" s="41">
        <f>SUM(C36:C38)</f>
        <v>131</v>
      </c>
      <c r="D39" s="28">
        <f>SUM(D36:D38)</f>
        <v>1871.614</v>
      </c>
      <c r="E39" s="41">
        <f>SUM(E36:E38)</f>
        <v>64</v>
      </c>
      <c r="F39" s="9">
        <f>SUM(F36:F38)</f>
        <v>1105.464</v>
      </c>
      <c r="G39" s="9">
        <f>SUM(G36:G38)</f>
        <v>107.634</v>
      </c>
    </row>
    <row r="40" spans="1:7" ht="15.75">
      <c r="A40" s="3"/>
      <c r="B40" s="8" t="s">
        <v>40</v>
      </c>
      <c r="C40" s="8"/>
      <c r="D40" s="29"/>
      <c r="E40" s="29"/>
      <c r="F40" s="21"/>
      <c r="G40" s="17"/>
    </row>
    <row r="41" spans="1:7" ht="15">
      <c r="A41" s="3">
        <v>1</v>
      </c>
      <c r="B41" s="4" t="s">
        <v>41</v>
      </c>
      <c r="C41" s="4">
        <v>71</v>
      </c>
      <c r="D41" s="27">
        <v>1185.592</v>
      </c>
      <c r="E41" s="40">
        <v>36</v>
      </c>
      <c r="F41" s="17">
        <v>719.475</v>
      </c>
      <c r="G41" s="17">
        <v>70.221</v>
      </c>
    </row>
    <row r="42" spans="1:7" ht="15">
      <c r="A42" s="3">
        <v>2</v>
      </c>
      <c r="B42" s="4" t="s">
        <v>56</v>
      </c>
      <c r="C42" s="4">
        <v>51</v>
      </c>
      <c r="D42" s="27">
        <v>928.853</v>
      </c>
      <c r="E42" s="40">
        <v>24</v>
      </c>
      <c r="F42" s="17">
        <v>569.293</v>
      </c>
      <c r="G42" s="17">
        <v>44.31</v>
      </c>
    </row>
    <row r="43" spans="1:7" s="45" customFormat="1" ht="15">
      <c r="A43" s="43">
        <v>3</v>
      </c>
      <c r="B43" s="25" t="s">
        <v>42</v>
      </c>
      <c r="C43" s="25">
        <f>60-9</f>
        <v>51</v>
      </c>
      <c r="D43" s="26">
        <f>963.342-68.954</f>
        <v>894.388</v>
      </c>
      <c r="E43" s="44">
        <v>24</v>
      </c>
      <c r="F43" s="26">
        <v>449.032</v>
      </c>
      <c r="G43" s="26">
        <v>41.92</v>
      </c>
    </row>
    <row r="44" spans="1:7" ht="15">
      <c r="A44" s="3">
        <v>4</v>
      </c>
      <c r="B44" s="4" t="s">
        <v>43</v>
      </c>
      <c r="C44" s="4">
        <v>81</v>
      </c>
      <c r="D44" s="27">
        <v>1282.853</v>
      </c>
      <c r="E44" s="40">
        <v>44</v>
      </c>
      <c r="F44" s="17">
        <v>845.791</v>
      </c>
      <c r="G44" s="17">
        <v>79.034</v>
      </c>
    </row>
    <row r="45" spans="1:7" ht="15">
      <c r="A45" s="3">
        <v>5</v>
      </c>
      <c r="B45" s="4" t="s">
        <v>44</v>
      </c>
      <c r="C45" s="4">
        <v>77</v>
      </c>
      <c r="D45" s="27">
        <v>1202.478</v>
      </c>
      <c r="E45" s="40">
        <v>36</v>
      </c>
      <c r="F45" s="17">
        <v>753.494</v>
      </c>
      <c r="G45" s="17">
        <v>66.44</v>
      </c>
    </row>
    <row r="46" spans="1:7" ht="15">
      <c r="A46" s="3">
        <v>6</v>
      </c>
      <c r="B46" s="4" t="s">
        <v>45</v>
      </c>
      <c r="C46" s="4">
        <v>40</v>
      </c>
      <c r="D46" s="27">
        <v>781.164</v>
      </c>
      <c r="E46" s="40">
        <v>21</v>
      </c>
      <c r="F46" s="17">
        <v>577.648</v>
      </c>
      <c r="G46" s="17">
        <v>35.578</v>
      </c>
    </row>
    <row r="47" spans="1:7" ht="15">
      <c r="A47" s="3">
        <v>7</v>
      </c>
      <c r="B47" s="7" t="s">
        <v>46</v>
      </c>
      <c r="C47" s="4">
        <v>50</v>
      </c>
      <c r="D47" s="27">
        <v>878.389</v>
      </c>
      <c r="E47" s="40">
        <v>24</v>
      </c>
      <c r="F47" s="17">
        <v>497.509</v>
      </c>
      <c r="G47" s="17">
        <v>32.666</v>
      </c>
    </row>
    <row r="48" spans="1:7" ht="15">
      <c r="A48" s="3">
        <v>8</v>
      </c>
      <c r="B48" s="7" t="s">
        <v>47</v>
      </c>
      <c r="C48" s="4">
        <v>80</v>
      </c>
      <c r="D48" s="27">
        <v>1673.416</v>
      </c>
      <c r="E48" s="40">
        <v>43</v>
      </c>
      <c r="F48" s="17">
        <v>1092.67</v>
      </c>
      <c r="G48" s="17">
        <v>83.4</v>
      </c>
    </row>
    <row r="49" spans="1:7" ht="15">
      <c r="A49" s="3">
        <v>9</v>
      </c>
      <c r="B49" s="4" t="s">
        <v>48</v>
      </c>
      <c r="C49" s="4">
        <v>63</v>
      </c>
      <c r="D49" s="27">
        <v>1219.809</v>
      </c>
      <c r="E49" s="40">
        <v>34</v>
      </c>
      <c r="F49" s="17">
        <v>880.815</v>
      </c>
      <c r="G49" s="17">
        <v>67.552</v>
      </c>
    </row>
    <row r="50" spans="1:7" ht="15.75">
      <c r="A50" s="13" t="s">
        <v>49</v>
      </c>
      <c r="B50" s="8"/>
      <c r="C50" s="41">
        <f>SUM(C41:C49)</f>
        <v>564</v>
      </c>
      <c r="D50" s="28">
        <f>SUM(D41:D49)</f>
        <v>10046.942</v>
      </c>
      <c r="E50" s="41">
        <f>SUM(E41:E49)</f>
        <v>286</v>
      </c>
      <c r="F50" s="9">
        <f>SUM(F41:F49)</f>
        <v>6385.727000000001</v>
      </c>
      <c r="G50" s="9">
        <f>SUM(G41:G49)</f>
        <v>521.1210000000001</v>
      </c>
    </row>
    <row r="51" spans="1:7" ht="15.75">
      <c r="A51" s="13" t="s">
        <v>50</v>
      </c>
      <c r="B51" s="8"/>
      <c r="C51" s="41">
        <f>C39+C50</f>
        <v>695</v>
      </c>
      <c r="D51" s="28">
        <f>D39+D50</f>
        <v>11918.555999999999</v>
      </c>
      <c r="E51" s="41">
        <f>E39+E50</f>
        <v>350</v>
      </c>
      <c r="F51" s="9">
        <f>F39+F50</f>
        <v>7491.191000000001</v>
      </c>
      <c r="G51" s="9">
        <f>G39+G50</f>
        <v>628.7550000000001</v>
      </c>
    </row>
    <row r="52" spans="1:7" ht="16.5" thickBot="1">
      <c r="A52" s="58" t="s">
        <v>51</v>
      </c>
      <c r="B52" s="59"/>
      <c r="C52" s="42">
        <f>C34+C51</f>
        <v>1571</v>
      </c>
      <c r="D52" s="31">
        <f>D34+D51</f>
        <v>27700.72</v>
      </c>
      <c r="E52" s="42">
        <f>E34+E51</f>
        <v>774</v>
      </c>
      <c r="F52" s="14">
        <f>F34+F51</f>
        <v>17231.227</v>
      </c>
      <c r="G52" s="14">
        <f>G34+G51</f>
        <v>1353.996</v>
      </c>
    </row>
  </sheetData>
  <mergeCells count="5">
    <mergeCell ref="A52:B52"/>
    <mergeCell ref="A1:A2"/>
    <mergeCell ref="B1:G1"/>
    <mergeCell ref="A6:B6"/>
    <mergeCell ref="A7:B7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DDR</cp:lastModifiedBy>
  <cp:lastPrinted>2011-12-15T05:06:11Z</cp:lastPrinted>
  <dcterms:created xsi:type="dcterms:W3CDTF">1996-10-08T23:32:33Z</dcterms:created>
  <dcterms:modified xsi:type="dcterms:W3CDTF">2011-12-23T09:57:03Z</dcterms:modified>
  <cp:category/>
  <cp:version/>
  <cp:contentType/>
  <cp:contentStatus/>
</cp:coreProperties>
</file>